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TABELA wszystkie projekty - aktualizowana na bieżąco\"/>
    </mc:Choice>
  </mc:AlternateContent>
  <bookViews>
    <workbookView xWindow="-120" yWindow="-120" windowWidth="29040" windowHeight="15840"/>
  </bookViews>
  <sheets>
    <sheet name="KOMISJA 22.11.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I32" i="1"/>
  <c r="H32" i="1"/>
  <c r="J31" i="1"/>
  <c r="J30" i="1"/>
  <c r="J29" i="1"/>
  <c r="J28" i="1"/>
  <c r="I28" i="1"/>
  <c r="I27" i="1"/>
  <c r="J27" i="1" s="1"/>
  <c r="J32" i="1" s="1"/>
  <c r="M23" i="1"/>
  <c r="I23" i="1"/>
  <c r="H23" i="1"/>
  <c r="I22" i="1"/>
  <c r="J22" i="1" s="1"/>
  <c r="K21" i="1"/>
  <c r="J21" i="1"/>
  <c r="J20" i="1"/>
  <c r="J19" i="1"/>
  <c r="K18" i="1"/>
  <c r="J18" i="1"/>
  <c r="I18" i="1"/>
  <c r="K16" i="1"/>
  <c r="J16" i="1"/>
  <c r="J15" i="1"/>
  <c r="J14" i="1"/>
  <c r="J13" i="1"/>
  <c r="J12" i="1"/>
  <c r="L11" i="1"/>
  <c r="K11" i="1"/>
  <c r="J11" i="1"/>
  <c r="L10" i="1"/>
  <c r="L23" i="1" s="1"/>
  <c r="K10" i="1"/>
  <c r="J10" i="1"/>
  <c r="K9" i="1"/>
  <c r="J9" i="1"/>
  <c r="J23" i="1" s="1"/>
  <c r="K6" i="1"/>
  <c r="J6" i="1"/>
  <c r="K23" i="1" l="1"/>
</calcChain>
</file>

<file path=xl/sharedStrings.xml><?xml version="1.0" encoding="utf-8"?>
<sst xmlns="http://schemas.openxmlformats.org/spreadsheetml/2006/main" count="139" uniqueCount="98">
  <si>
    <t>Monitorowanie stanu realizacji projektów związanych z dofinansowaniem zewnętrznym 2018-2021</t>
  </si>
  <si>
    <t>Stan na dzień 17.11.2021</t>
  </si>
  <si>
    <t xml:space="preserve">PROJEKTY W TRAKCIE REALIZACJI </t>
  </si>
  <si>
    <t>l.p.</t>
  </si>
  <si>
    <t>Nazwa zadania inwestycyjnego</t>
  </si>
  <si>
    <t>STAN AKTUALNY - krótka notatka</t>
  </si>
  <si>
    <t>Program dofinansowania</t>
  </si>
  <si>
    <t>Instytuacja dofinansowująca</t>
  </si>
  <si>
    <t>Możliwe dofinansowanie %</t>
  </si>
  <si>
    <t xml:space="preserve">Koszty kwalifikowalne </t>
  </si>
  <si>
    <t>Kwota dofinansowania</t>
  </si>
  <si>
    <t>Wkład własny Gminy</t>
  </si>
  <si>
    <t xml:space="preserve">Rozliczenie dofinansowania refundacja </t>
  </si>
  <si>
    <t xml:space="preserve">Złożone wnioski o płatność, w trakcie oceny </t>
  </si>
  <si>
    <t xml:space="preserve">Wynagrodzenie dla pracowników - personel </t>
  </si>
  <si>
    <t>Inne</t>
  </si>
  <si>
    <t xml:space="preserve">1. </t>
  </si>
  <si>
    <t xml:space="preserve">WĘZŁY PRZESIADKOWE - "Niskoemisyjne przedsięwzięcia w zakresie transportu zbiorowego - etap I - Budowa zintegrowanego węzła przesiadkowego w Mosinie"
</t>
  </si>
  <si>
    <t>WRPO 2014-2020</t>
  </si>
  <si>
    <t>UMWW</t>
  </si>
  <si>
    <t>do 85% KK</t>
  </si>
  <si>
    <t xml:space="preserve">2. </t>
  </si>
  <si>
    <t xml:space="preserve">Rewitalizacja Parku Strzelnica
Budowa ścieżek pieszo-rowerowych oraz parkingu BIKE&amp;RIDE na terenie parku gminnego "Strzelnica" w m. Mosina w formule zaprojektuj i wybuduj
</t>
  </si>
  <si>
    <t>85 % KK</t>
  </si>
  <si>
    <t xml:space="preserve">3. </t>
  </si>
  <si>
    <t>Modernizacja placów zabaw na terenie Gminy Mosina</t>
  </si>
  <si>
    <t>PROW 2014-2020</t>
  </si>
  <si>
    <t>63,63% KK</t>
  </si>
  <si>
    <t xml:space="preserve">4. </t>
  </si>
  <si>
    <t xml:space="preserve">RFIL - Adaptacja i przebudowa budynku usługowego na Środowiskowy Dom Samopomocy </t>
  </si>
  <si>
    <t>Inwestycja w trakcie realizacji. 
Pismo do Wojewody o dofinansowaniu z RFIL i informacją o funkcjonowaniu ŚDS w 2022 r. (zabezpieczenie środków przez Wojewodę).</t>
  </si>
  <si>
    <t xml:space="preserve">Rządowy Fundusz Inwestycji Lokalnych </t>
  </si>
  <si>
    <t xml:space="preserve">Program Rządowy </t>
  </si>
  <si>
    <t xml:space="preserve">5. </t>
  </si>
  <si>
    <t xml:space="preserve">Budowa boiska lekkoatetycznego przy SP nr 2 w Mosinie </t>
  </si>
  <si>
    <t>Zadania z zakresu infrastruktury sportowej</t>
  </si>
  <si>
    <t xml:space="preserve">50% KK </t>
  </si>
  <si>
    <t xml:space="preserve">6. </t>
  </si>
  <si>
    <t xml:space="preserve">Budowa ulicy Lema w Mosinie 
</t>
  </si>
  <si>
    <t>Fundusz Dróg Samorządowych</t>
  </si>
  <si>
    <t>WUW</t>
  </si>
  <si>
    <t>80% KK</t>
  </si>
  <si>
    <t xml:space="preserve">7. </t>
  </si>
  <si>
    <t xml:space="preserve">Rozwój elektronicznych usług publicznych w gminach Luboń, Mosina i Włoszakowice 
</t>
  </si>
  <si>
    <t xml:space="preserve">Projekt w trakcie realizacji. </t>
  </si>
  <si>
    <t xml:space="preserve">8. </t>
  </si>
  <si>
    <t>Kulisy Kultury - "Modernizacja systemu sygnalizacji i wykrywania pożaru, oświetlenie awaryjne i ewakuacyjne dla Mosińskiego Ośrodka Kultury"</t>
  </si>
  <si>
    <t xml:space="preserve">Kulisy Kultury </t>
  </si>
  <si>
    <t xml:space="preserve">9. </t>
  </si>
  <si>
    <t>RFIL PGR - Budowa sieci wodociągowej wraz z przyłączem do budynków mieszkalnych we wsi Sowiniec w Gminie Mosina</t>
  </si>
  <si>
    <t xml:space="preserve">Dokumentacja przetargowa w trakcie przygotowania. </t>
  </si>
  <si>
    <t xml:space="preserve">10. </t>
  </si>
  <si>
    <t>PFRON -Poprawa kondycji psychofizycznej dorosłych osób z niepełnosprawnością umiarkowaną i znaczną oraz niepełnosprawnościami sprzężonymi w czasie trwania pandemii Covid-19.</t>
  </si>
  <si>
    <t xml:space="preserve">Projekt zrealizowany. Etap złożenia sprawozdania do PFRON z realizacji zadania. </t>
  </si>
  <si>
    <t>PFRON</t>
  </si>
  <si>
    <t xml:space="preserve">11. </t>
  </si>
  <si>
    <t xml:space="preserve">Edukacja ekologiczna WFOŚiGW -"Organizacja konkursów i imprezy plenerowej upowszechniających wiedzę ekologiczną i przyrodniczą dla dzieci i młodzieży poprzez realizację cyklu filmowgo "Mosina NATURAlnie piękne miejsce" w Mosinie" </t>
  </si>
  <si>
    <t>WFOŚiGW</t>
  </si>
  <si>
    <t xml:space="preserve">12. </t>
  </si>
  <si>
    <t xml:space="preserve">Edukacja ekologiczna WFOŚiGW - Szkółka Leśna w Żabinku </t>
  </si>
  <si>
    <t xml:space="preserve">13. </t>
  </si>
  <si>
    <t xml:space="preserve">Błękitno-zielone inicjatywy dla Wielkopolski </t>
  </si>
  <si>
    <t>Dotacja  wpłynęła na konto Gminy.</t>
  </si>
  <si>
    <t xml:space="preserve">14. </t>
  </si>
  <si>
    <t xml:space="preserve">Bezpieczne przejścia dla pieszych - Przebudowa przejścia dla pieszych na skrzyżowaniu ul. Krasickiego i Strzeleckiej w Mosinie </t>
  </si>
  <si>
    <t xml:space="preserve">Rządowy Fundusz Rozwoju Dróg </t>
  </si>
  <si>
    <t xml:space="preserve">15. </t>
  </si>
  <si>
    <t xml:space="preserve">Polski Ład - Budowa ulic Królewskie w Mosinie/Krośnie oraz Kopernika, Chopina i Kasztanowa </t>
  </si>
  <si>
    <t xml:space="preserve">Projekt wybrany do dofinansowanie. Czekamy na promesę inwestycyjną z BGK. </t>
  </si>
  <si>
    <t xml:space="preserve">POLSKI ŁAD </t>
  </si>
  <si>
    <t>BGK</t>
  </si>
  <si>
    <t>SUMA</t>
  </si>
  <si>
    <t xml:space="preserve">PROJEKTY ZŁOŻONE/ W OCENIE </t>
  </si>
  <si>
    <t>Wnioskowana kwota dofinansowania</t>
  </si>
  <si>
    <t xml:space="preserve">Rządowy Fundusz Rozwoju Dróg - Przebudowa ulicy Różanej i Łąkowej w miejscowości Pecna </t>
  </si>
  <si>
    <t xml:space="preserve">Wniosek w trakcie oceny. Planowane wyniki na przełomie 2021/2022 r. </t>
  </si>
  <si>
    <t>Rządowy Fundusz Rozwoju Dróg - Ulica Dembowskiego w Mosinie - przebudowa drogi wraz z budową odwodnienia oraz kanału technologicznego.</t>
  </si>
  <si>
    <t>CYFROWA GMINA - GRANTY PPGR</t>
  </si>
  <si>
    <t>Projekt w ocenie. 
Wniosek wysłany 04.11.2021</t>
  </si>
  <si>
    <t>POPC</t>
  </si>
  <si>
    <t xml:space="preserve">CPPC </t>
  </si>
  <si>
    <t>CYFROWA GMINA - Wzmocnienie bezpieczeństwa cyfrowego Urzędu Miejskiego w Mosinie</t>
  </si>
  <si>
    <t xml:space="preserve">Projekt w ocenie. 
Wniosek wysłany 16.11.2021 </t>
  </si>
  <si>
    <t>Usuwanie folii rolniczych i innych odpadów pochodzących z działalności rolniczej</t>
  </si>
  <si>
    <t xml:space="preserve">uzupełnienie do wnniosku  wysłane do Instytucji. Projekt w trakcie oceny. </t>
  </si>
  <si>
    <t>NFOŚiGW</t>
  </si>
  <si>
    <t xml:space="preserve">Zgoda Instytucji na wydłużenie realizacji projektu do 31.12.2021 r. 
Wysłana dokumentacja projektowa na Węzeł Mosina i Iłowiec. Przygotowywanie wyjaśnień z Referatem Inwestycji dot. realizacji projektu. Weryfikacja przez Instytucję Zarządzającą złożonych zestwień finansowo-rzeczowych przez wykonawców. Analiza powstałych różnic pomiędzy PFU a projektem. </t>
  </si>
  <si>
    <t xml:space="preserve">Weryfikacja końcowego wniosku o płatność. Z uwagi na wyrażone wcześniejsze zgody Instytucji Zarządzającej na zmmianę terminu zakończenia projektu trwają prace nad przygotowaniami aneksu w tym zakresie przez IZ. </t>
  </si>
  <si>
    <t xml:space="preserve">Zgoda Instytucji na wydłużenie realizacji projektu do 30.06.2022 r. Podpisano Aneks do umowy w zakresie zmiany terminu realizacji. Ogłoszono przetar na wykonaie zadania. </t>
  </si>
  <si>
    <t xml:space="preserve">Dotacja przekazana przez Instytucję Zarządzającą na konto Gminy Mosina </t>
  </si>
  <si>
    <t xml:space="preserve">Inwestycja w trakcie realizacji. Złożono sprawzdanie do UMWW z realizacji zadania oraz wniosek o wypłatę środków. Trwa ocena Instytucji Zarządzającej  złożonych dokumentów przez gminę. </t>
  </si>
  <si>
    <t xml:space="preserve">Podpisana umowa z Wykonawcą. Procedowany aneks do umowy z Instytucją Zarządzającą. Zgodie z zapisami w umowie o dofinansowanie w listopadzie będą przekazane środki na konto gminy. </t>
  </si>
  <si>
    <t>Projekt w trakcie realizacji. Opracowania merytoruczne do SIWZ</t>
  </si>
  <si>
    <t xml:space="preserve">Projekt w trakcie realizacji. Złożono wniosek o wypłatę części dotacji w oparciu o przedstawione faktury przez wykonawcę. </t>
  </si>
  <si>
    <t xml:space="preserve">66.807,40 </t>
  </si>
  <si>
    <t>Do 15 grudnia należy poinformować WUW o wyborze wykonawcy na realizację  zadania.</t>
  </si>
  <si>
    <t xml:space="preserve">dotacja wypłynęła na konto gminy </t>
  </si>
  <si>
    <t xml:space="preserve">Przygotowała:  Katarzyna Suchocka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</si>
</sst>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25"/>
      <color theme="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14" fontId="8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vertical="center" wrapText="1"/>
    </xf>
    <xf numFmtId="14" fontId="8" fillId="6" borderId="4" xfId="0" applyNumberFormat="1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10" fontId="8" fillId="6" borderId="4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4" fontId="8" fillId="3" borderId="5" xfId="0" applyNumberFormat="1" applyFont="1" applyFill="1" applyBorder="1" applyAlignment="1">
      <alignment horizontal="left" vertical="center" wrapText="1"/>
    </xf>
    <xf numFmtId="14" fontId="8" fillId="3" borderId="6" xfId="0" applyNumberFormat="1" applyFont="1" applyFill="1" applyBorder="1" applyAlignment="1">
      <alignment horizontal="left" vertical="center" wrapText="1"/>
    </xf>
    <xf numFmtId="14" fontId="8" fillId="3" borderId="7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jchsztet\Desktop\WSZYSTKIE%20PROJEKTY-aktualizowane%20na%20bie&#380;&#261;co_%2017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IE PROJEKTY "/>
      <sheetName val="PROJEKTY W REALIZACJI "/>
      <sheetName val="PROJEKTY W OCENIE"/>
      <sheetName val="Kasia "/>
      <sheetName val="Kamila - wszystkie w toku"/>
      <sheetName val="Projekty z dofinans. za mojej"/>
      <sheetName val="KOMISJA 19.04.21 (rewizyjna)"/>
      <sheetName val="KOMISJA 30.08.21"/>
      <sheetName val="KOMISJA 22.11.21"/>
    </sheetNames>
    <sheetDataSet>
      <sheetData sheetId="0">
        <row r="6">
          <cell r="M6">
            <v>0</v>
          </cell>
        </row>
        <row r="7">
          <cell r="M7">
            <v>0</v>
          </cell>
        </row>
        <row r="8">
          <cell r="M8">
            <v>448007</v>
          </cell>
        </row>
        <row r="11">
          <cell r="M11">
            <v>0</v>
          </cell>
        </row>
        <row r="12">
          <cell r="M12">
            <v>0</v>
          </cell>
          <cell r="N12">
            <v>0</v>
          </cell>
        </row>
        <row r="31">
          <cell r="M31">
            <v>0</v>
          </cell>
          <cell r="N31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4"/>
  <sheetViews>
    <sheetView tabSelected="1" zoomScale="60" zoomScaleNormal="60" workbookViewId="0">
      <selection activeCell="F6" sqref="F6:F8"/>
    </sheetView>
  </sheetViews>
  <sheetFormatPr defaultRowHeight="15" x14ac:dyDescent="0.25"/>
  <cols>
    <col min="2" max="2" width="6.85546875" customWidth="1"/>
    <col min="3" max="3" width="73.85546875" customWidth="1"/>
    <col min="4" max="4" width="54" customWidth="1"/>
    <col min="5" max="5" width="24.140625" customWidth="1"/>
    <col min="6" max="6" width="23.5703125" customWidth="1"/>
    <col min="7" max="7" width="29" customWidth="1"/>
    <col min="8" max="8" width="23.7109375" bestFit="1" customWidth="1"/>
    <col min="9" max="9" width="27.28515625" customWidth="1"/>
    <col min="10" max="10" width="25.140625" customWidth="1"/>
    <col min="11" max="11" width="50.7109375" customWidth="1"/>
    <col min="12" max="12" width="32" customWidth="1"/>
    <col min="13" max="14" width="29.85546875" customWidth="1"/>
  </cols>
  <sheetData>
    <row r="3" spans="2:14" ht="32.25" x14ac:dyDescent="0.5">
      <c r="B3" s="55" t="s">
        <v>0</v>
      </c>
      <c r="C3" s="56"/>
      <c r="D3" s="56"/>
      <c r="E3" s="56"/>
      <c r="F3" s="56"/>
      <c r="G3" s="57"/>
      <c r="H3" s="58" t="s">
        <v>1</v>
      </c>
      <c r="I3" s="58"/>
    </row>
    <row r="4" spans="2:14" ht="32.25" x14ac:dyDescent="0.25">
      <c r="B4" s="1"/>
      <c r="C4" s="2" t="s">
        <v>2</v>
      </c>
      <c r="D4" s="44"/>
      <c r="E4" s="45"/>
      <c r="F4" s="45"/>
      <c r="G4" s="45"/>
      <c r="H4" s="45"/>
      <c r="I4" s="45"/>
      <c r="J4" s="45"/>
      <c r="K4" s="45"/>
      <c r="L4" s="45"/>
      <c r="M4" s="46"/>
      <c r="N4" s="3"/>
    </row>
    <row r="5" spans="2:14" ht="37.5" x14ac:dyDescent="0.25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7" t="s">
        <v>12</v>
      </c>
      <c r="L5" s="7" t="s">
        <v>13</v>
      </c>
      <c r="M5" s="5" t="s">
        <v>14</v>
      </c>
      <c r="N5" s="5" t="s">
        <v>15</v>
      </c>
    </row>
    <row r="6" spans="2:14" x14ac:dyDescent="0.25">
      <c r="B6" s="59" t="s">
        <v>16</v>
      </c>
      <c r="C6" s="62" t="s">
        <v>17</v>
      </c>
      <c r="D6" s="65" t="s">
        <v>86</v>
      </c>
      <c r="E6" s="68" t="s">
        <v>18</v>
      </c>
      <c r="F6" s="68" t="s">
        <v>19</v>
      </c>
      <c r="G6" s="69" t="s">
        <v>20</v>
      </c>
      <c r="H6" s="47">
        <v>8173371.6600000001</v>
      </c>
      <c r="I6" s="47">
        <v>6947365.9000000004</v>
      </c>
      <c r="J6" s="48">
        <f>H6-I6</f>
        <v>1226005.7599999998</v>
      </c>
      <c r="K6" s="51">
        <f>'[1]WSZYSTKIE PROJEKTY '!M6:M8</f>
        <v>0</v>
      </c>
      <c r="L6" s="52">
        <v>1119405.22</v>
      </c>
      <c r="M6" s="48">
        <v>0</v>
      </c>
      <c r="N6" s="48"/>
    </row>
    <row r="7" spans="2:14" x14ac:dyDescent="0.25">
      <c r="B7" s="60"/>
      <c r="C7" s="63"/>
      <c r="D7" s="66"/>
      <c r="E7" s="68"/>
      <c r="F7" s="68"/>
      <c r="G7" s="69"/>
      <c r="H7" s="47"/>
      <c r="I7" s="47"/>
      <c r="J7" s="49"/>
      <c r="K7" s="51"/>
      <c r="L7" s="53"/>
      <c r="M7" s="49"/>
      <c r="N7" s="49"/>
    </row>
    <row r="8" spans="2:14" ht="149.25" customHeight="1" x14ac:dyDescent="0.25">
      <c r="B8" s="61"/>
      <c r="C8" s="64"/>
      <c r="D8" s="67"/>
      <c r="E8" s="68"/>
      <c r="F8" s="68"/>
      <c r="G8" s="69"/>
      <c r="H8" s="47"/>
      <c r="I8" s="47"/>
      <c r="J8" s="50"/>
      <c r="K8" s="51"/>
      <c r="L8" s="54"/>
      <c r="M8" s="50"/>
      <c r="N8" s="50"/>
    </row>
    <row r="9" spans="2:14" ht="112.5" x14ac:dyDescent="0.25">
      <c r="B9" s="8" t="s">
        <v>21</v>
      </c>
      <c r="C9" s="9" t="s">
        <v>22</v>
      </c>
      <c r="D9" s="10" t="s">
        <v>87</v>
      </c>
      <c r="E9" s="11" t="s">
        <v>18</v>
      </c>
      <c r="F9" s="11" t="s">
        <v>19</v>
      </c>
      <c r="G9" s="12" t="s">
        <v>23</v>
      </c>
      <c r="H9" s="13">
        <v>1368525.76</v>
      </c>
      <c r="I9" s="13">
        <v>1163246.8899999999</v>
      </c>
      <c r="J9" s="13">
        <f t="shared" ref="J9:J11" si="0">H9-I9</f>
        <v>205278.87000000011</v>
      </c>
      <c r="K9" s="14">
        <f>'[1]WSZYSTKIE PROJEKTY '!M11</f>
        <v>0</v>
      </c>
      <c r="L9" s="15">
        <v>486960.05</v>
      </c>
      <c r="M9" s="13">
        <v>0</v>
      </c>
      <c r="N9" s="13"/>
    </row>
    <row r="10" spans="2:14" ht="93.75" x14ac:dyDescent="0.25">
      <c r="B10" s="8" t="s">
        <v>24</v>
      </c>
      <c r="C10" s="9" t="s">
        <v>25</v>
      </c>
      <c r="D10" s="10" t="s">
        <v>88</v>
      </c>
      <c r="E10" s="16" t="s">
        <v>26</v>
      </c>
      <c r="F10" s="16" t="s">
        <v>19</v>
      </c>
      <c r="G10" s="17" t="s">
        <v>27</v>
      </c>
      <c r="H10" s="18">
        <v>189971.54</v>
      </c>
      <c r="I10" s="18">
        <v>120878</v>
      </c>
      <c r="J10" s="13">
        <f t="shared" si="0"/>
        <v>69093.540000000008</v>
      </c>
      <c r="K10" s="19">
        <f>'[1]WSZYSTKIE PROJEKTY '!M12</f>
        <v>0</v>
      </c>
      <c r="L10" s="19">
        <f>'[1]WSZYSTKIE PROJEKTY '!N12</f>
        <v>0</v>
      </c>
      <c r="M10" s="13">
        <v>0</v>
      </c>
      <c r="N10" s="13"/>
    </row>
    <row r="11" spans="2:14" ht="75" x14ac:dyDescent="0.25">
      <c r="B11" s="8" t="s">
        <v>28</v>
      </c>
      <c r="C11" s="9" t="s">
        <v>29</v>
      </c>
      <c r="D11" s="20" t="s">
        <v>30</v>
      </c>
      <c r="E11" s="16" t="s">
        <v>31</v>
      </c>
      <c r="F11" s="16" t="s">
        <v>32</v>
      </c>
      <c r="G11" s="21">
        <v>1</v>
      </c>
      <c r="H11" s="18">
        <v>1400000</v>
      </c>
      <c r="I11" s="18">
        <v>1400000</v>
      </c>
      <c r="J11" s="13">
        <f t="shared" si="0"/>
        <v>0</v>
      </c>
      <c r="K11" s="19">
        <f>'[1]WSZYSTKIE PROJEKTY '!M31</f>
        <v>0</v>
      </c>
      <c r="L11" s="19">
        <f>'[1]WSZYSTKIE PROJEKTY '!N31</f>
        <v>0</v>
      </c>
      <c r="M11" s="13">
        <v>0</v>
      </c>
      <c r="N11" s="13" t="s">
        <v>89</v>
      </c>
    </row>
    <row r="12" spans="2:14" ht="93.75" x14ac:dyDescent="0.25">
      <c r="B12" s="8" t="s">
        <v>33</v>
      </c>
      <c r="C12" s="22" t="s">
        <v>34</v>
      </c>
      <c r="D12" s="20" t="s">
        <v>90</v>
      </c>
      <c r="E12" s="16" t="s">
        <v>35</v>
      </c>
      <c r="F12" s="16" t="s">
        <v>19</v>
      </c>
      <c r="G12" s="17" t="s">
        <v>36</v>
      </c>
      <c r="H12" s="18">
        <v>831980.31</v>
      </c>
      <c r="I12" s="18">
        <v>74700</v>
      </c>
      <c r="J12" s="13">
        <f>H12-I12</f>
        <v>757280.31</v>
      </c>
      <c r="K12" s="19">
        <v>0</v>
      </c>
      <c r="L12" s="19">
        <v>0</v>
      </c>
      <c r="M12" s="13">
        <v>0</v>
      </c>
      <c r="N12" s="13"/>
    </row>
    <row r="13" spans="2:14" ht="93.75" x14ac:dyDescent="0.25">
      <c r="B13" s="8" t="s">
        <v>37</v>
      </c>
      <c r="C13" s="9" t="s">
        <v>38</v>
      </c>
      <c r="D13" s="20" t="s">
        <v>91</v>
      </c>
      <c r="E13" s="16" t="s">
        <v>39</v>
      </c>
      <c r="F13" s="16" t="s">
        <v>40</v>
      </c>
      <c r="G13" s="17" t="s">
        <v>41</v>
      </c>
      <c r="H13" s="18">
        <v>8105117.9000000004</v>
      </c>
      <c r="I13" s="18">
        <v>4052558.95</v>
      </c>
      <c r="J13" s="18">
        <f>H13-I13</f>
        <v>4052558.95</v>
      </c>
      <c r="K13" s="19">
        <v>0</v>
      </c>
      <c r="L13" s="14">
        <v>0</v>
      </c>
      <c r="M13" s="13">
        <v>0</v>
      </c>
      <c r="N13" s="13"/>
    </row>
    <row r="14" spans="2:14" ht="58.5" x14ac:dyDescent="0.25">
      <c r="B14" s="8" t="s">
        <v>42</v>
      </c>
      <c r="C14" s="9" t="s">
        <v>43</v>
      </c>
      <c r="D14" s="20" t="s">
        <v>92</v>
      </c>
      <c r="E14" s="16" t="s">
        <v>18</v>
      </c>
      <c r="F14" s="16" t="s">
        <v>19</v>
      </c>
      <c r="G14" s="21">
        <v>0.85</v>
      </c>
      <c r="H14" s="18">
        <v>1300000</v>
      </c>
      <c r="I14" s="18">
        <v>1105000</v>
      </c>
      <c r="J14" s="18">
        <f>H14-I14</f>
        <v>195000</v>
      </c>
      <c r="K14" s="19">
        <v>0</v>
      </c>
      <c r="L14" s="14">
        <v>0</v>
      </c>
      <c r="M14" s="13">
        <v>0</v>
      </c>
      <c r="N14" s="13"/>
    </row>
    <row r="15" spans="2:14" ht="58.5" x14ac:dyDescent="0.25">
      <c r="B15" s="8" t="s">
        <v>45</v>
      </c>
      <c r="C15" s="22" t="s">
        <v>46</v>
      </c>
      <c r="D15" s="20" t="s">
        <v>93</v>
      </c>
      <c r="E15" s="16" t="s">
        <v>47</v>
      </c>
      <c r="F15" s="16" t="s">
        <v>19</v>
      </c>
      <c r="G15" s="23">
        <v>100000</v>
      </c>
      <c r="H15" s="18">
        <v>245970.28</v>
      </c>
      <c r="I15" s="18">
        <v>80000</v>
      </c>
      <c r="J15" s="18">
        <f>H15-I15</f>
        <v>165970.28</v>
      </c>
      <c r="K15" s="19">
        <v>0</v>
      </c>
      <c r="L15" s="24">
        <v>0</v>
      </c>
      <c r="M15" s="13">
        <v>0</v>
      </c>
      <c r="N15" s="13"/>
    </row>
    <row r="16" spans="2:14" ht="58.5" x14ac:dyDescent="0.25">
      <c r="B16" s="8" t="s">
        <v>48</v>
      </c>
      <c r="C16" s="9" t="s">
        <v>49</v>
      </c>
      <c r="D16" s="20" t="s">
        <v>50</v>
      </c>
      <c r="E16" s="16" t="s">
        <v>31</v>
      </c>
      <c r="F16" s="16" t="s">
        <v>32</v>
      </c>
      <c r="G16" s="21">
        <v>1</v>
      </c>
      <c r="H16" s="13">
        <v>834000</v>
      </c>
      <c r="I16" s="13">
        <v>400000</v>
      </c>
      <c r="J16" s="18">
        <f>H16-I16</f>
        <v>434000</v>
      </c>
      <c r="K16" s="19">
        <f>'[1]WSZYSTKIE PROJEKTY '!M41</f>
        <v>0</v>
      </c>
      <c r="L16" s="14">
        <v>0</v>
      </c>
      <c r="M16" s="13">
        <v>0</v>
      </c>
      <c r="N16" s="13"/>
    </row>
    <row r="17" spans="2:14" ht="78" x14ac:dyDescent="0.25">
      <c r="B17" s="8" t="s">
        <v>51</v>
      </c>
      <c r="C17" s="22" t="s">
        <v>52</v>
      </c>
      <c r="D17" s="10" t="s">
        <v>53</v>
      </c>
      <c r="E17" s="16" t="s">
        <v>54</v>
      </c>
      <c r="F17" s="16" t="s">
        <v>54</v>
      </c>
      <c r="G17" s="21">
        <v>1</v>
      </c>
      <c r="H17" s="18">
        <v>73000</v>
      </c>
      <c r="I17" s="18">
        <v>73000</v>
      </c>
      <c r="J17" s="18">
        <v>0</v>
      </c>
      <c r="K17" s="19">
        <v>0</v>
      </c>
      <c r="L17" s="14" t="s">
        <v>94</v>
      </c>
      <c r="M17" s="13">
        <v>0</v>
      </c>
      <c r="N17" s="13" t="s">
        <v>96</v>
      </c>
    </row>
    <row r="18" spans="2:14" ht="97.5" x14ac:dyDescent="0.25">
      <c r="B18" s="8" t="s">
        <v>55</v>
      </c>
      <c r="C18" s="22" t="s">
        <v>56</v>
      </c>
      <c r="D18" s="10" t="s">
        <v>44</v>
      </c>
      <c r="E18" s="16" t="s">
        <v>57</v>
      </c>
      <c r="F18" s="16" t="s">
        <v>57</v>
      </c>
      <c r="G18" s="21">
        <v>0.6</v>
      </c>
      <c r="H18" s="18">
        <v>25000</v>
      </c>
      <c r="I18" s="18">
        <f>G18*H18</f>
        <v>15000</v>
      </c>
      <c r="J18" s="18">
        <f>H18-I18</f>
        <v>10000</v>
      </c>
      <c r="K18" s="19">
        <f>'[1]WSZYSTKIE PROJEKTY '!M43</f>
        <v>0</v>
      </c>
      <c r="L18" s="14">
        <v>0</v>
      </c>
      <c r="M18" s="13">
        <v>0</v>
      </c>
      <c r="N18" s="13"/>
    </row>
    <row r="19" spans="2:14" ht="45.75" customHeight="1" x14ac:dyDescent="0.25">
      <c r="B19" s="8" t="s">
        <v>58</v>
      </c>
      <c r="C19" s="22" t="s">
        <v>59</v>
      </c>
      <c r="D19" s="10" t="s">
        <v>44</v>
      </c>
      <c r="E19" s="16" t="s">
        <v>57</v>
      </c>
      <c r="F19" s="16" t="s">
        <v>57</v>
      </c>
      <c r="G19" s="21">
        <v>0.8</v>
      </c>
      <c r="H19" s="18">
        <v>50000</v>
      </c>
      <c r="I19" s="18">
        <v>40000</v>
      </c>
      <c r="J19" s="18">
        <f>H19-I19</f>
        <v>10000</v>
      </c>
      <c r="K19" s="19">
        <v>0</v>
      </c>
      <c r="L19" s="14">
        <v>0</v>
      </c>
      <c r="M19" s="13">
        <v>0</v>
      </c>
      <c r="N19" s="13"/>
    </row>
    <row r="20" spans="2:14" ht="31.5" x14ac:dyDescent="0.25">
      <c r="B20" s="8" t="s">
        <v>60</v>
      </c>
      <c r="C20" s="25" t="s">
        <v>61</v>
      </c>
      <c r="D20" s="26" t="s">
        <v>44</v>
      </c>
      <c r="E20" s="16" t="s">
        <v>19</v>
      </c>
      <c r="F20" s="16" t="s">
        <v>19</v>
      </c>
      <c r="G20" s="21">
        <v>0.8</v>
      </c>
      <c r="H20" s="18">
        <v>38659</v>
      </c>
      <c r="I20" s="18">
        <v>30928</v>
      </c>
      <c r="J20" s="18">
        <f>H20-I20</f>
        <v>7731</v>
      </c>
      <c r="K20" s="27">
        <v>30928</v>
      </c>
      <c r="L20" s="19">
        <v>0</v>
      </c>
      <c r="M20" s="28">
        <v>0</v>
      </c>
      <c r="N20" s="28" t="s">
        <v>62</v>
      </c>
    </row>
    <row r="21" spans="2:14" ht="58.5" x14ac:dyDescent="0.25">
      <c r="B21" s="8" t="s">
        <v>63</v>
      </c>
      <c r="C21" s="22" t="s">
        <v>64</v>
      </c>
      <c r="D21" s="20" t="s">
        <v>95</v>
      </c>
      <c r="E21" s="16" t="s">
        <v>65</v>
      </c>
      <c r="F21" s="16" t="s">
        <v>40</v>
      </c>
      <c r="G21" s="21">
        <v>0.7</v>
      </c>
      <c r="H21" s="18">
        <v>315142.28999999998</v>
      </c>
      <c r="I21" s="18">
        <v>200000</v>
      </c>
      <c r="J21" s="18">
        <f t="shared" ref="J21:J22" si="1">H21-I21</f>
        <v>115142.28999999998</v>
      </c>
      <c r="K21" s="19">
        <f>'[1]WSZYSTKIE PROJEKTY '!M44</f>
        <v>0</v>
      </c>
      <c r="L21" s="24">
        <v>0</v>
      </c>
      <c r="M21" s="13">
        <v>0</v>
      </c>
      <c r="N21" s="13"/>
    </row>
    <row r="22" spans="2:14" ht="39" x14ac:dyDescent="0.25">
      <c r="B22" s="8" t="s">
        <v>66</v>
      </c>
      <c r="C22" s="22" t="s">
        <v>67</v>
      </c>
      <c r="D22" s="10" t="s">
        <v>68</v>
      </c>
      <c r="E22" s="16" t="s">
        <v>69</v>
      </c>
      <c r="F22" s="16" t="s">
        <v>70</v>
      </c>
      <c r="G22" s="21">
        <v>0.95</v>
      </c>
      <c r="H22" s="18">
        <v>11000000</v>
      </c>
      <c r="I22" s="18">
        <f t="shared" ref="I22" si="2">G22*H22</f>
        <v>10450000</v>
      </c>
      <c r="J22" s="18">
        <f t="shared" si="1"/>
        <v>550000</v>
      </c>
      <c r="K22" s="19">
        <v>0</v>
      </c>
      <c r="L22" s="24">
        <v>0</v>
      </c>
      <c r="M22" s="13">
        <v>0</v>
      </c>
      <c r="N22" s="13"/>
    </row>
    <row r="23" spans="2:14" ht="19.5" x14ac:dyDescent="0.3">
      <c r="B23" s="29"/>
      <c r="C23" s="29" t="s">
        <v>71</v>
      </c>
      <c r="D23" s="30"/>
      <c r="E23" s="30"/>
      <c r="F23" s="30"/>
      <c r="G23" s="30"/>
      <c r="H23" s="31">
        <f>SUM(H6:H22)</f>
        <v>33950738.740000002</v>
      </c>
      <c r="I23" s="31">
        <f>SUM(I6:I22)</f>
        <v>26152677.739999998</v>
      </c>
      <c r="J23" s="31">
        <f>SUM(J6:J22)</f>
        <v>7798061</v>
      </c>
      <c r="K23" s="31">
        <f>SUM(K6:K21)</f>
        <v>30928</v>
      </c>
      <c r="L23" s="31">
        <f>SUM(L6:L22)</f>
        <v>1606365.27</v>
      </c>
      <c r="M23" s="32">
        <f>SUM(M6:M21)</f>
        <v>0</v>
      </c>
      <c r="N23" s="32"/>
    </row>
    <row r="25" spans="2:14" ht="32.25" x14ac:dyDescent="0.25">
      <c r="B25" s="42" t="s">
        <v>72</v>
      </c>
      <c r="C25" s="43"/>
      <c r="D25" s="44"/>
      <c r="E25" s="45"/>
      <c r="F25" s="45"/>
      <c r="G25" s="45"/>
      <c r="H25" s="45"/>
      <c r="I25" s="45"/>
      <c r="J25" s="45"/>
      <c r="K25" s="46"/>
    </row>
    <row r="26" spans="2:14" ht="37.5" x14ac:dyDescent="0.25">
      <c r="B26" s="5" t="s">
        <v>3</v>
      </c>
      <c r="C26" s="33" t="s">
        <v>4</v>
      </c>
      <c r="D26" s="5" t="s">
        <v>5</v>
      </c>
      <c r="E26" s="33" t="s">
        <v>6</v>
      </c>
      <c r="F26" s="33" t="s">
        <v>7</v>
      </c>
      <c r="G26" s="6" t="s">
        <v>8</v>
      </c>
      <c r="H26" s="34" t="s">
        <v>9</v>
      </c>
      <c r="I26" s="34" t="s">
        <v>73</v>
      </c>
      <c r="J26" s="34" t="s">
        <v>11</v>
      </c>
      <c r="K26" s="33" t="s">
        <v>14</v>
      </c>
    </row>
    <row r="27" spans="2:14" ht="39" x14ac:dyDescent="0.25">
      <c r="B27" s="5" t="s">
        <v>16</v>
      </c>
      <c r="C27" s="35" t="s">
        <v>74</v>
      </c>
      <c r="D27" s="36" t="s">
        <v>75</v>
      </c>
      <c r="E27" s="37" t="s">
        <v>65</v>
      </c>
      <c r="F27" s="37" t="s">
        <v>40</v>
      </c>
      <c r="G27" s="38">
        <v>0.8</v>
      </c>
      <c r="H27" s="39">
        <v>4900000</v>
      </c>
      <c r="I27" s="39">
        <f>H27*G27</f>
        <v>3920000</v>
      </c>
      <c r="J27" s="39">
        <f>H27-I27</f>
        <v>980000</v>
      </c>
      <c r="K27" s="39">
        <v>0</v>
      </c>
    </row>
    <row r="28" spans="2:14" ht="58.5" x14ac:dyDescent="0.25">
      <c r="B28" s="5" t="s">
        <v>21</v>
      </c>
      <c r="C28" s="35" t="s">
        <v>76</v>
      </c>
      <c r="D28" s="36" t="s">
        <v>75</v>
      </c>
      <c r="E28" s="37" t="s">
        <v>65</v>
      </c>
      <c r="F28" s="37" t="s">
        <v>40</v>
      </c>
      <c r="G28" s="38">
        <v>0.8</v>
      </c>
      <c r="H28" s="39">
        <v>1000000</v>
      </c>
      <c r="I28" s="39">
        <f>H28*G28</f>
        <v>800000</v>
      </c>
      <c r="J28" s="39">
        <f>H28-I28</f>
        <v>200000</v>
      </c>
      <c r="K28" s="39">
        <v>0</v>
      </c>
    </row>
    <row r="29" spans="2:14" ht="37.5" x14ac:dyDescent="0.25">
      <c r="B29" s="5" t="s">
        <v>24</v>
      </c>
      <c r="C29" s="35" t="s">
        <v>77</v>
      </c>
      <c r="D29" s="36" t="s">
        <v>78</v>
      </c>
      <c r="E29" s="37" t="s">
        <v>79</v>
      </c>
      <c r="F29" s="37" t="s">
        <v>80</v>
      </c>
      <c r="G29" s="38">
        <v>1</v>
      </c>
      <c r="H29" s="39">
        <v>402500</v>
      </c>
      <c r="I29" s="39">
        <v>402500</v>
      </c>
      <c r="J29" s="39">
        <f t="shared" ref="J29" si="3">H29-I29</f>
        <v>0</v>
      </c>
      <c r="K29" s="39">
        <v>0</v>
      </c>
    </row>
    <row r="30" spans="2:14" ht="39" x14ac:dyDescent="0.25">
      <c r="B30" s="5" t="s">
        <v>28</v>
      </c>
      <c r="C30" s="35" t="s">
        <v>81</v>
      </c>
      <c r="D30" s="36" t="s">
        <v>82</v>
      </c>
      <c r="E30" s="37" t="s">
        <v>79</v>
      </c>
      <c r="F30" s="37" t="s">
        <v>80</v>
      </c>
      <c r="G30" s="38">
        <v>1</v>
      </c>
      <c r="H30" s="39">
        <v>100000</v>
      </c>
      <c r="I30" s="39">
        <v>100000</v>
      </c>
      <c r="J30" s="39">
        <f>H30-I30</f>
        <v>0</v>
      </c>
      <c r="K30" s="39">
        <v>0</v>
      </c>
    </row>
    <row r="31" spans="2:14" ht="39" x14ac:dyDescent="0.25">
      <c r="B31" s="5" t="s">
        <v>33</v>
      </c>
      <c r="C31" s="35" t="s">
        <v>83</v>
      </c>
      <c r="D31" s="36" t="s">
        <v>84</v>
      </c>
      <c r="E31" s="37" t="s">
        <v>85</v>
      </c>
      <c r="F31" s="37" t="s">
        <v>85</v>
      </c>
      <c r="G31" s="38">
        <v>1</v>
      </c>
      <c r="H31" s="39">
        <v>32400</v>
      </c>
      <c r="I31" s="39">
        <v>30000</v>
      </c>
      <c r="J31" s="39">
        <f t="shared" ref="J31" si="4">H31-I31</f>
        <v>2400</v>
      </c>
      <c r="K31" s="39">
        <v>0</v>
      </c>
    </row>
    <row r="32" spans="2:14" ht="19.5" x14ac:dyDescent="0.25">
      <c r="B32" s="5"/>
      <c r="C32" s="5" t="s">
        <v>71</v>
      </c>
      <c r="D32" s="5"/>
      <c r="E32" s="5"/>
      <c r="F32" s="5"/>
      <c r="G32" s="5"/>
      <c r="H32" s="40">
        <f>SUM(H27:H31)</f>
        <v>6434900</v>
      </c>
      <c r="I32" s="40">
        <f>SUM(I27:I30)</f>
        <v>5222500</v>
      </c>
      <c r="J32" s="40">
        <f>SUM(J27:J30)</f>
        <v>1180000</v>
      </c>
      <c r="K32" s="40">
        <f>SUM(K27:K30)</f>
        <v>0</v>
      </c>
    </row>
    <row r="34" spans="3:3" ht="19.5" x14ac:dyDescent="0.25">
      <c r="C34" s="41" t="s">
        <v>97</v>
      </c>
    </row>
  </sheetData>
  <sheetProtection algorithmName="SHA-512" hashValue="C9e7JNEjZpHvwQY8iwHjpWVWTrrrN0DfX1jnP7Cq16oDLLdW0EVR9mfdSzeVLSSlLirgBwwXCV+Ebkfnpm9pRA==" saltValue="dqVSVguQO120VC7wLT8EcA==" spinCount="100000" sheet="1" objects="1" scenarios="1" formatCells="0" formatColumns="0" formatRows="0" insertColumns="0" insertRows="0" insertHyperlinks="0" deleteColumns="0" deleteRows="0" sort="0" autoFilter="0" pivotTables="0"/>
  <mergeCells count="18">
    <mergeCell ref="L6:L8"/>
    <mergeCell ref="M6:M8"/>
    <mergeCell ref="N6:N8"/>
    <mergeCell ref="B3:G3"/>
    <mergeCell ref="H3:I3"/>
    <mergeCell ref="D4:M4"/>
    <mergeCell ref="B6:B8"/>
    <mergeCell ref="C6:C8"/>
    <mergeCell ref="D6:D8"/>
    <mergeCell ref="E6:E8"/>
    <mergeCell ref="F6:F8"/>
    <mergeCell ref="G6:G8"/>
    <mergeCell ref="H6:H8"/>
    <mergeCell ref="B25:C25"/>
    <mergeCell ref="D25:K25"/>
    <mergeCell ref="I6:I8"/>
    <mergeCell ref="J6:J8"/>
    <mergeCell ref="K6:K8"/>
  </mergeCells>
  <pageMargins left="0.7" right="0.7" top="0.75" bottom="0.75" header="0.3" footer="0.3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KOMISJA 22.11.21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Ajchsztet</dc:creator>
  <cp:lastModifiedBy>Katarzyna Suchocka</cp:lastModifiedBy>
  <cp:lastPrinted>2021-11-17T13:40:37Z</cp:lastPrinted>
  <dcterms:created xsi:type="dcterms:W3CDTF">2021-11-17T13:35:52Z</dcterms:created>
  <dcterms:modified xsi:type="dcterms:W3CDTF">2021-11-18T08:19:33Z</dcterms:modified>
</cp:coreProperties>
</file>