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ABELA wszystkie projekty - aktualizowana na bieżąco\"/>
    </mc:Choice>
  </mc:AlternateContent>
  <xr:revisionPtr revIDLastSave="0" documentId="13_ncr:1_{5CD6D523-D4D2-4B98-95AE-FF7BE4BCCCFC}" xr6:coauthVersionLast="47" xr6:coauthVersionMax="47" xr10:uidLastSave="{00000000-0000-0000-0000-000000000000}"/>
  <bookViews>
    <workbookView xWindow="-19320" yWindow="-120" windowWidth="19440" windowHeight="15000" xr2:uid="{7723EFFD-506E-44B0-8A65-11F6CE5B16CD}"/>
  </bookViews>
  <sheets>
    <sheet name="Tabela projekty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H29" i="1"/>
  <c r="J28" i="1"/>
  <c r="I28" i="1"/>
  <c r="I27" i="1"/>
  <c r="J27" i="1" s="1"/>
  <c r="J26" i="1"/>
  <c r="I25" i="1"/>
  <c r="J25" i="1" s="1"/>
  <c r="J24" i="1"/>
  <c r="I24" i="1"/>
  <c r="I29" i="1" s="1"/>
  <c r="J23" i="1"/>
  <c r="M19" i="1"/>
  <c r="H19" i="1"/>
  <c r="K18" i="1"/>
  <c r="J18" i="1"/>
  <c r="K17" i="1"/>
  <c r="J17" i="1"/>
  <c r="I17" i="1"/>
  <c r="I19" i="1" s="1"/>
  <c r="K15" i="1"/>
  <c r="J15" i="1"/>
  <c r="K14" i="1"/>
  <c r="J14" i="1"/>
  <c r="J13" i="1"/>
  <c r="J12" i="1"/>
  <c r="J11" i="1"/>
  <c r="L10" i="1"/>
  <c r="J10" i="1"/>
  <c r="L9" i="1"/>
  <c r="L19" i="1" s="1"/>
  <c r="J9" i="1"/>
  <c r="J8" i="1"/>
  <c r="K5" i="1"/>
  <c r="J5" i="1"/>
  <c r="J19" i="1" l="1"/>
  <c r="K19" i="1"/>
  <c r="J29" i="1"/>
</calcChain>
</file>

<file path=xl/sharedStrings.xml><?xml version="1.0" encoding="utf-8"?>
<sst xmlns="http://schemas.openxmlformats.org/spreadsheetml/2006/main" count="123" uniqueCount="83">
  <si>
    <t>Monitorowanie stanu realizacji projektów związanych z dofinansowaniem zewnętrznym 2018-2021</t>
  </si>
  <si>
    <t>Stan na dzień 20.08.2021</t>
  </si>
  <si>
    <t xml:space="preserve">PROJEKTY W TRAKCIE REALIZACJI </t>
  </si>
  <si>
    <t>l.p.</t>
  </si>
  <si>
    <t>Nazwa zadania inwestycyjnego</t>
  </si>
  <si>
    <t>STAN AKTUALNY - krótka notatka</t>
  </si>
  <si>
    <t>Program dofinansowania</t>
  </si>
  <si>
    <t>Instytuacja dofinansowująca</t>
  </si>
  <si>
    <t>Możliwe dofinansowanie %</t>
  </si>
  <si>
    <t xml:space="preserve">Koszty kwalifikowalne </t>
  </si>
  <si>
    <t>Kwota dofinansowania</t>
  </si>
  <si>
    <t>Wkład własny Gminy</t>
  </si>
  <si>
    <t xml:space="preserve">Rozliczenie dofinansowania refundacja </t>
  </si>
  <si>
    <t xml:space="preserve">Złożone wnioski o płatność, w trakcie oceny </t>
  </si>
  <si>
    <t xml:space="preserve">Wynagrodzenie dla pracowników - personel </t>
  </si>
  <si>
    <t xml:space="preserve">1. </t>
  </si>
  <si>
    <t xml:space="preserve">WĘZŁY PRZESIADKOWE - "Niskoemisyjne przedsięwzięcia w zakresie transportu zbiorowego - etap I - Budowa zintegrowanego węzła przesiadkowego w Mosinie"
</t>
  </si>
  <si>
    <t xml:space="preserve">Zgoda Instytucji na wydłużenie realizacji projektu do 31.12.2021 r. 
Wysłana dokumentacja projektowa na Węzeł Mosina i Iłowiec. Przygotowywanie wyjaśnień z Referatem Inwestycji dot. realizacji projektu. </t>
  </si>
  <si>
    <t>WRPO 2014-2020</t>
  </si>
  <si>
    <t>UMWW</t>
  </si>
  <si>
    <t>do 85% KK</t>
  </si>
  <si>
    <t xml:space="preserve">2. </t>
  </si>
  <si>
    <t xml:space="preserve">Rewitalizacja Parku Strzelnica
Budowa ścieżek pieszo-rowerowych oraz parkingu BIKE&amp;RIDE na terenie parku gminnego "Strzelnica" w m. Mosina w formule zaprojektuj i wybuduj
</t>
  </si>
  <si>
    <t xml:space="preserve">Weryfikacja końcowego wniosku o płatność. </t>
  </si>
  <si>
    <t>85 % KK</t>
  </si>
  <si>
    <t xml:space="preserve">3. </t>
  </si>
  <si>
    <t>Modernizacja placów zabaw na terenie Gminy Mosina</t>
  </si>
  <si>
    <t xml:space="preserve">Przetarg nieogłoszony, Kierownik BZP czeka na opinię do UZP i bez tej informacji nie można ruszyć z przetargiem. Zgoda Instytucji na wydłużenie realizacji projektu do 31.12.2021 r. Zakończenie rzeczowe projektu do 30.11.2021 r. </t>
  </si>
  <si>
    <t>PROW 2014-2020</t>
  </si>
  <si>
    <t>63,63% KK</t>
  </si>
  <si>
    <t xml:space="preserve">4. </t>
  </si>
  <si>
    <t xml:space="preserve">RFIL - Adaptacja i przebudowa budynku usługowego na Środowiskowy Dom Samopomocy </t>
  </si>
  <si>
    <t>Inwestycja w trakcie realizacji. 
Pismo do Wojewody o dofinansowaniu z RFIL i informacją o funkcjonowaniu ŚDS w 2022 r. (zabezpieczenie środków przez Wojewodę).</t>
  </si>
  <si>
    <t xml:space="preserve">Rządowy Fundusz Inwestycji Lokalnych </t>
  </si>
  <si>
    <t xml:space="preserve">Program Rządowy </t>
  </si>
  <si>
    <t xml:space="preserve">5. </t>
  </si>
  <si>
    <t xml:space="preserve">Budowa boiska lekkoatetycznego przy SP nr 2 w Mosinie </t>
  </si>
  <si>
    <t>Na sejmiku wrześniowym będzie lista projektów informująca o dofinansowaniu (w tym nasz projekt). Czekamy na umowę o dofinansowanie. W lipcu przekazano plac budowy, inwestycja w toku.</t>
  </si>
  <si>
    <t>Zadania z zakresu infrastruktury sportowej</t>
  </si>
  <si>
    <t xml:space="preserve">50% KK </t>
  </si>
  <si>
    <t xml:space="preserve">6. </t>
  </si>
  <si>
    <t xml:space="preserve">Budowa ulicy Lema w Mosinie 
</t>
  </si>
  <si>
    <t xml:space="preserve">Umowa o dofinansowanie została podpisana. Przetarg ogłoszono 10.08.2021 r. </t>
  </si>
  <si>
    <t>Fundusz Dróg Samorządowych</t>
  </si>
  <si>
    <t>WUW</t>
  </si>
  <si>
    <t>80% KK</t>
  </si>
  <si>
    <t xml:space="preserve">7. </t>
  </si>
  <si>
    <t xml:space="preserve">Rozwój elektronicznych usług publicznych w gminach Luboń, Mosina i Włoszakowice 
</t>
  </si>
  <si>
    <t>Umowa o dofinansowanie podpisana będzie na koniec sierpnia. Następnie przygotowanie załączników do umowy oraz realizacja. Spotkanie grupy roboczej dot. realizacji projektu w dniu 18.08.2021 r.</t>
  </si>
  <si>
    <t xml:space="preserve">8. </t>
  </si>
  <si>
    <t>Kulisy Kultury - "Modernizacja systemu sygnalizacji i wykrywania pożaru, oświetlenie awaryjne i ewakuacyjne dla Mosińskiego Ośrodka Kultury"</t>
  </si>
  <si>
    <t xml:space="preserve">10 sierpnia podpisana umowa z wykonawcą. Następnie przekazanie kompletu dokumentów do umowy do Urzędu Marszałkowskiego. </t>
  </si>
  <si>
    <t xml:space="preserve">Kulisy Kultury </t>
  </si>
  <si>
    <t xml:space="preserve">9. </t>
  </si>
  <si>
    <t>RFIL PGR - Budowa sieci wodociągowej wraz z przyłączem do budynków mieszkalnych we wsi Sowiniec w Gminie Mosina</t>
  </si>
  <si>
    <t xml:space="preserve">Dokumentacja przetargowa w trakcie przygotowania. </t>
  </si>
  <si>
    <t xml:space="preserve">10. </t>
  </si>
  <si>
    <t>PFRON -Poprawa kondycji psychofizycznej dorosłych osób z niepełnosprawnością umiarkowaną i znaczną oraz niepełnosprawnościami sprzężonymi w czasie trwania pandemii Covid-19.</t>
  </si>
  <si>
    <t xml:space="preserve">Projekt realizowany przez Stowarzyszenie "Sami Swoi". Rozliczenie do 30.11.2021 r. </t>
  </si>
  <si>
    <t>PFRON</t>
  </si>
  <si>
    <t xml:space="preserve">11. </t>
  </si>
  <si>
    <t xml:space="preserve">Edukacja ekologiczna WFOŚiGW -"Organizacja konkursów i imprezy plenerowej upowszechniających wiedzę ekologiczną i przyrodniczą dla dzieci i młodzieży poprzez realizację cyklu filmowgo "Mosina NATURAlnie piękne miejsce" w Mosinie" </t>
  </si>
  <si>
    <t xml:space="preserve">Umowa o dofinansowanie w trakcie procedowania. Złożone załączniki do umowy do Funduszu. </t>
  </si>
  <si>
    <t>WFOŚiGW</t>
  </si>
  <si>
    <t xml:space="preserve">12. </t>
  </si>
  <si>
    <t xml:space="preserve">Bezpieczne przejścia dla pieszych - Przebudowa przejścia dla pieszych na skrzyżowaniu ul. Krasickiego i Strzeleckiej w Mosinie </t>
  </si>
  <si>
    <t xml:space="preserve">Projekt wybrany do dofinansowania. Przyznane 200 tys. zł. Załączniki do umowy w trakcie przygotowywania. Do końca roku wybór Wykonawcy na realizację zadania. </t>
  </si>
  <si>
    <t xml:space="preserve">Rządowy Fundusz Rozwoju Dróg </t>
  </si>
  <si>
    <t>SUMA</t>
  </si>
  <si>
    <t xml:space="preserve">PROJEKTY ZŁOŻONE/ W OCENIE </t>
  </si>
  <si>
    <t>Wnioskowana kwota dofinansowania</t>
  </si>
  <si>
    <t>Na dobry początek - fundacja BGK - Szkoła Rogalin.
Projekt “Mali Prezesi” który ma na celu promowanie edukacji finansowej oraz rozwijanie kompetencji miękkich u uczniów edukacji wczesnoszkolnej.</t>
  </si>
  <si>
    <t xml:space="preserve">Wniosek w trakcie oceny, planowane wyniki we wrześniu 2021. </t>
  </si>
  <si>
    <t>Fundacja BGK</t>
  </si>
  <si>
    <t xml:space="preserve">Polski Ład - Budowa pływalni na terenie Gminy Mosina </t>
  </si>
  <si>
    <t xml:space="preserve">Wniosek w trakcie oceny, planowane wyniki w połowie września. </t>
  </si>
  <si>
    <t xml:space="preserve">POLSKI ŁAD </t>
  </si>
  <si>
    <t>BGK</t>
  </si>
  <si>
    <t xml:space="preserve">Polski Ład - Budowa ulic Królewskie w Mosinie/Krośnie oraz Kopernika, Chopina i Kasztanowa </t>
  </si>
  <si>
    <t xml:space="preserve">Polski Ład - Rozbudwa Szkoły Podstawowej w Krosinku </t>
  </si>
  <si>
    <t xml:space="preserve">Rządowy Fundusz Rozwoju Dróg - Przebudowa ulicy Różanej i Łąkowej w miejscowości Pecna </t>
  </si>
  <si>
    <t xml:space="preserve">Wniosek w trakcie oceny. Planowane wyniki na przełomie 2021/2022 r. </t>
  </si>
  <si>
    <t>Rządowy Fundusz Rozwoju Dróg - Ulica Dembowskiego w Mosinie - przebudowa drogi wraz z budową odwodnienia oraz kanału technologicznego.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</si>
</sst>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25"/>
      <color theme="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14" fontId="8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vertical="center" wrapText="1"/>
    </xf>
    <xf numFmtId="14" fontId="8" fillId="6" borderId="4" xfId="0" applyNumberFormat="1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10" fontId="8" fillId="6" borderId="4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4" fontId="8" fillId="3" borderId="5" xfId="0" applyNumberFormat="1" applyFont="1" applyFill="1" applyBorder="1" applyAlignment="1">
      <alignment horizontal="left" vertical="center" wrapText="1"/>
    </xf>
    <xf numFmtId="14" fontId="8" fillId="3" borderId="6" xfId="0" applyNumberFormat="1" applyFont="1" applyFill="1" applyBorder="1" applyAlignment="1">
      <alignment horizontal="left" vertical="center" wrapText="1"/>
    </xf>
    <xf numFmtId="14" fontId="8" fillId="3" borderId="7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%20WSZYSTKIE%20PROJEKTY-aktualizowane%20na%20bie&#380;&#261;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IE PROJEKTY "/>
      <sheetName val="PROJEKTY W REALIZACJI "/>
      <sheetName val="PROJEKTY W OCENIE"/>
      <sheetName val="Kasia "/>
      <sheetName val="Kamila"/>
      <sheetName val="Agnieszka"/>
      <sheetName val="KOMISJA 19.04.21 (rewizyjna)"/>
      <sheetName val="KOMISJA 30.08.21"/>
    </sheetNames>
    <sheetDataSet>
      <sheetData sheetId="0">
        <row r="5">
          <cell r="L5"/>
        </row>
        <row r="6">
          <cell r="L6"/>
        </row>
        <row r="7">
          <cell r="L7">
            <v>6587813.1299999999</v>
          </cell>
        </row>
        <row r="11">
          <cell r="M11">
            <v>0</v>
          </cell>
        </row>
        <row r="30">
          <cell r="M30"/>
        </row>
        <row r="39">
          <cell r="L39"/>
        </row>
        <row r="40">
          <cell r="L40" t="str">
            <v>n/d</v>
          </cell>
        </row>
        <row r="42">
          <cell r="L42"/>
        </row>
        <row r="43">
          <cell r="L43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7638-4846-4BC0-829B-3BE4B437FF7F}">
  <sheetPr>
    <pageSetUpPr fitToPage="1"/>
  </sheetPr>
  <dimension ref="B2:M29"/>
  <sheetViews>
    <sheetView tabSelected="1" topLeftCell="D1" zoomScale="60" zoomScaleNormal="60" workbookViewId="0">
      <selection activeCell="L10" sqref="L10"/>
    </sheetView>
  </sheetViews>
  <sheetFormatPr defaultRowHeight="15" x14ac:dyDescent="0.25"/>
  <cols>
    <col min="2" max="2" width="6.85546875" customWidth="1"/>
    <col min="3" max="3" width="73.85546875" customWidth="1"/>
    <col min="4" max="4" width="55.140625" customWidth="1"/>
    <col min="5" max="5" width="24.140625" customWidth="1"/>
    <col min="6" max="6" width="23.5703125" customWidth="1"/>
    <col min="7" max="7" width="26.5703125" customWidth="1"/>
    <col min="8" max="8" width="24" bestFit="1" customWidth="1"/>
    <col min="9" max="9" width="27.5703125" customWidth="1"/>
    <col min="10" max="10" width="25.140625" customWidth="1"/>
    <col min="11" max="11" width="27" customWidth="1"/>
    <col min="12" max="12" width="32" customWidth="1"/>
    <col min="13" max="13" width="29.85546875" customWidth="1"/>
  </cols>
  <sheetData>
    <row r="2" spans="2:13" ht="32.25" x14ac:dyDescent="0.5">
      <c r="B2" s="43" t="s">
        <v>0</v>
      </c>
      <c r="C2" s="44"/>
      <c r="D2" s="44"/>
      <c r="E2" s="44"/>
      <c r="F2" s="44"/>
      <c r="G2" s="45"/>
      <c r="H2" s="46" t="s">
        <v>1</v>
      </c>
      <c r="I2" s="46"/>
    </row>
    <row r="3" spans="2:13" ht="32.25" x14ac:dyDescent="0.25">
      <c r="B3" s="1"/>
      <c r="C3" s="2" t="s">
        <v>2</v>
      </c>
      <c r="D3" s="40"/>
      <c r="E3" s="41"/>
      <c r="F3" s="41"/>
      <c r="G3" s="41"/>
      <c r="H3" s="41"/>
      <c r="I3" s="41"/>
      <c r="J3" s="41"/>
      <c r="K3" s="41"/>
      <c r="L3" s="41"/>
      <c r="M3" s="42"/>
    </row>
    <row r="4" spans="2:13" ht="56.25" x14ac:dyDescent="0.25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6" t="s">
        <v>13</v>
      </c>
      <c r="M4" s="4" t="s">
        <v>14</v>
      </c>
    </row>
    <row r="5" spans="2:13" x14ac:dyDescent="0.25">
      <c r="B5" s="47" t="s">
        <v>15</v>
      </c>
      <c r="C5" s="50" t="s">
        <v>16</v>
      </c>
      <c r="D5" s="53" t="s">
        <v>17</v>
      </c>
      <c r="E5" s="56" t="s">
        <v>18</v>
      </c>
      <c r="F5" s="56" t="s">
        <v>19</v>
      </c>
      <c r="G5" s="57" t="s">
        <v>20</v>
      </c>
      <c r="H5" s="58">
        <v>8173371.6600000001</v>
      </c>
      <c r="I5" s="58">
        <v>6947365.9000000004</v>
      </c>
      <c r="J5" s="35">
        <f>H5-I5</f>
        <v>1226005.7599999998</v>
      </c>
      <c r="K5" s="59">
        <f>'[1]WSZYSTKIE PROJEKTY '!L5:L7</f>
        <v>0</v>
      </c>
      <c r="L5" s="60">
        <v>1119405.22</v>
      </c>
      <c r="M5" s="35">
        <v>0</v>
      </c>
    </row>
    <row r="6" spans="2:13" x14ac:dyDescent="0.25">
      <c r="B6" s="48"/>
      <c r="C6" s="51"/>
      <c r="D6" s="54"/>
      <c r="E6" s="56"/>
      <c r="F6" s="56"/>
      <c r="G6" s="57"/>
      <c r="H6" s="58"/>
      <c r="I6" s="58"/>
      <c r="J6" s="36"/>
      <c r="K6" s="59"/>
      <c r="L6" s="61"/>
      <c r="M6" s="36"/>
    </row>
    <row r="7" spans="2:13" ht="69.75" customHeight="1" x14ac:dyDescent="0.25">
      <c r="B7" s="49"/>
      <c r="C7" s="52"/>
      <c r="D7" s="55"/>
      <c r="E7" s="56"/>
      <c r="F7" s="56"/>
      <c r="G7" s="57"/>
      <c r="H7" s="58"/>
      <c r="I7" s="58"/>
      <c r="J7" s="37"/>
      <c r="K7" s="59"/>
      <c r="L7" s="62"/>
      <c r="M7" s="37"/>
    </row>
    <row r="8" spans="2:13" ht="97.5" x14ac:dyDescent="0.25">
      <c r="B8" s="7" t="s">
        <v>21</v>
      </c>
      <c r="C8" s="8" t="s">
        <v>22</v>
      </c>
      <c r="D8" s="9" t="s">
        <v>23</v>
      </c>
      <c r="E8" s="10" t="s">
        <v>18</v>
      </c>
      <c r="F8" s="10" t="s">
        <v>19</v>
      </c>
      <c r="G8" s="11" t="s">
        <v>24</v>
      </c>
      <c r="H8" s="12">
        <v>1029900</v>
      </c>
      <c r="I8" s="12">
        <v>875415</v>
      </c>
      <c r="J8" s="12">
        <f t="shared" ref="J8:J10" si="0">H8-I8</f>
        <v>154485</v>
      </c>
      <c r="K8" s="13">
        <v>388454.92</v>
      </c>
      <c r="L8" s="13">
        <v>486960.05</v>
      </c>
      <c r="M8" s="12">
        <v>0</v>
      </c>
    </row>
    <row r="9" spans="2:13" ht="112.5" x14ac:dyDescent="0.25">
      <c r="B9" s="7" t="s">
        <v>25</v>
      </c>
      <c r="C9" s="8" t="s">
        <v>26</v>
      </c>
      <c r="D9" s="9" t="s">
        <v>27</v>
      </c>
      <c r="E9" s="14" t="s">
        <v>28</v>
      </c>
      <c r="F9" s="14" t="s">
        <v>19</v>
      </c>
      <c r="G9" s="15" t="s">
        <v>29</v>
      </c>
      <c r="H9" s="16">
        <v>189971.54</v>
      </c>
      <c r="I9" s="16">
        <v>120878</v>
      </c>
      <c r="J9" s="12">
        <f t="shared" si="0"/>
        <v>69093.540000000008</v>
      </c>
      <c r="K9" s="17">
        <v>0</v>
      </c>
      <c r="L9" s="17">
        <f>'[1]WSZYSTKIE PROJEKTY '!M11</f>
        <v>0</v>
      </c>
      <c r="M9" s="12">
        <v>0</v>
      </c>
    </row>
    <row r="10" spans="2:13" ht="75" x14ac:dyDescent="0.25">
      <c r="B10" s="7" t="s">
        <v>30</v>
      </c>
      <c r="C10" s="8" t="s">
        <v>31</v>
      </c>
      <c r="D10" s="18" t="s">
        <v>32</v>
      </c>
      <c r="E10" s="14" t="s">
        <v>33</v>
      </c>
      <c r="F10" s="14" t="s">
        <v>34</v>
      </c>
      <c r="G10" s="19">
        <v>1</v>
      </c>
      <c r="H10" s="16">
        <v>1400000</v>
      </c>
      <c r="I10" s="16">
        <v>1400000</v>
      </c>
      <c r="J10" s="12">
        <f t="shared" si="0"/>
        <v>0</v>
      </c>
      <c r="K10" s="17">
        <v>339740.88</v>
      </c>
      <c r="L10" s="17">
        <f>'[1]WSZYSTKIE PROJEKTY '!M30</f>
        <v>0</v>
      </c>
      <c r="M10" s="12">
        <v>0</v>
      </c>
    </row>
    <row r="11" spans="2:13" ht="93.75" x14ac:dyDescent="0.25">
      <c r="B11" s="7" t="s">
        <v>35</v>
      </c>
      <c r="C11" s="20" t="s">
        <v>36</v>
      </c>
      <c r="D11" s="18" t="s">
        <v>37</v>
      </c>
      <c r="E11" s="14" t="s">
        <v>38</v>
      </c>
      <c r="F11" s="14" t="s">
        <v>19</v>
      </c>
      <c r="G11" s="15" t="s">
        <v>39</v>
      </c>
      <c r="H11" s="16">
        <v>831980.31</v>
      </c>
      <c r="I11" s="16">
        <v>74700</v>
      </c>
      <c r="J11" s="12">
        <f>H11-I11</f>
        <v>757280.31</v>
      </c>
      <c r="K11" s="17">
        <v>0</v>
      </c>
      <c r="L11" s="17">
        <v>0</v>
      </c>
      <c r="M11" s="12">
        <v>0</v>
      </c>
    </row>
    <row r="12" spans="2:13" ht="39" x14ac:dyDescent="0.25">
      <c r="B12" s="7" t="s">
        <v>40</v>
      </c>
      <c r="C12" s="8" t="s">
        <v>41</v>
      </c>
      <c r="D12" s="18" t="s">
        <v>42</v>
      </c>
      <c r="E12" s="14" t="s">
        <v>43</v>
      </c>
      <c r="F12" s="14" t="s">
        <v>44</v>
      </c>
      <c r="G12" s="15" t="s">
        <v>45</v>
      </c>
      <c r="H12" s="16">
        <v>8105117.9000000004</v>
      </c>
      <c r="I12" s="16">
        <v>4052558.95</v>
      </c>
      <c r="J12" s="16">
        <f>H12-I12</f>
        <v>4052558.95</v>
      </c>
      <c r="K12" s="17">
        <v>0</v>
      </c>
      <c r="L12" s="13">
        <v>0</v>
      </c>
      <c r="M12" s="12">
        <v>0</v>
      </c>
    </row>
    <row r="13" spans="2:13" ht="93.75" x14ac:dyDescent="0.25">
      <c r="B13" s="7" t="s">
        <v>46</v>
      </c>
      <c r="C13" s="8" t="s">
        <v>47</v>
      </c>
      <c r="D13" s="18" t="s">
        <v>48</v>
      </c>
      <c r="E13" s="14" t="s">
        <v>18</v>
      </c>
      <c r="F13" s="14" t="s">
        <v>19</v>
      </c>
      <c r="G13" s="19">
        <v>0.85</v>
      </c>
      <c r="H13" s="16">
        <v>1300000</v>
      </c>
      <c r="I13" s="16">
        <v>1105000</v>
      </c>
      <c r="J13" s="16">
        <f>H13-I13</f>
        <v>195000</v>
      </c>
      <c r="K13" s="17">
        <v>0</v>
      </c>
      <c r="L13" s="13">
        <v>0</v>
      </c>
      <c r="M13" s="12">
        <v>0</v>
      </c>
    </row>
    <row r="14" spans="2:13" ht="58.5" x14ac:dyDescent="0.25">
      <c r="B14" s="7" t="s">
        <v>49</v>
      </c>
      <c r="C14" s="20" t="s">
        <v>50</v>
      </c>
      <c r="D14" s="18" t="s">
        <v>51</v>
      </c>
      <c r="E14" s="14" t="s">
        <v>52</v>
      </c>
      <c r="F14" s="14" t="s">
        <v>19</v>
      </c>
      <c r="G14" s="21">
        <v>100000</v>
      </c>
      <c r="H14" s="16">
        <v>245970.28</v>
      </c>
      <c r="I14" s="16">
        <v>80000</v>
      </c>
      <c r="J14" s="16">
        <f>H14-I14</f>
        <v>165970.28</v>
      </c>
      <c r="K14" s="17">
        <f>'[1]WSZYSTKIE PROJEKTY '!L39</f>
        <v>0</v>
      </c>
      <c r="L14" s="22">
        <v>0</v>
      </c>
      <c r="M14" s="12">
        <v>0</v>
      </c>
    </row>
    <row r="15" spans="2:13" ht="58.5" x14ac:dyDescent="0.25">
      <c r="B15" s="7" t="s">
        <v>53</v>
      </c>
      <c r="C15" s="8" t="s">
        <v>54</v>
      </c>
      <c r="D15" s="18" t="s">
        <v>55</v>
      </c>
      <c r="E15" s="14" t="s">
        <v>33</v>
      </c>
      <c r="F15" s="14" t="s">
        <v>34</v>
      </c>
      <c r="G15" s="19">
        <v>1</v>
      </c>
      <c r="H15" s="12">
        <v>834000</v>
      </c>
      <c r="I15" s="12">
        <v>400000</v>
      </c>
      <c r="J15" s="16">
        <f>H15-I15</f>
        <v>434000</v>
      </c>
      <c r="K15" s="17" t="str">
        <f>'[1]WSZYSTKIE PROJEKTY '!L40</f>
        <v>n/d</v>
      </c>
      <c r="L15" s="13">
        <v>0</v>
      </c>
      <c r="M15" s="12">
        <v>0</v>
      </c>
    </row>
    <row r="16" spans="2:13" ht="78" x14ac:dyDescent="0.25">
      <c r="B16" s="7" t="s">
        <v>56</v>
      </c>
      <c r="C16" s="20" t="s">
        <v>57</v>
      </c>
      <c r="D16" s="9" t="s">
        <v>58</v>
      </c>
      <c r="E16" s="14" t="s">
        <v>59</v>
      </c>
      <c r="F16" s="14" t="s">
        <v>59</v>
      </c>
      <c r="G16" s="19">
        <v>1</v>
      </c>
      <c r="H16" s="16">
        <v>73000</v>
      </c>
      <c r="I16" s="16">
        <v>73000</v>
      </c>
      <c r="J16" s="16">
        <v>0</v>
      </c>
      <c r="K16" s="17">
        <v>0</v>
      </c>
      <c r="L16" s="13">
        <v>0</v>
      </c>
      <c r="M16" s="12">
        <v>0</v>
      </c>
    </row>
    <row r="17" spans="2:13" ht="97.5" x14ac:dyDescent="0.25">
      <c r="B17" s="7" t="s">
        <v>60</v>
      </c>
      <c r="C17" s="20" t="s">
        <v>61</v>
      </c>
      <c r="D17" s="9" t="s">
        <v>62</v>
      </c>
      <c r="E17" s="14" t="s">
        <v>63</v>
      </c>
      <c r="F17" s="14" t="s">
        <v>63</v>
      </c>
      <c r="G17" s="19">
        <v>0.6</v>
      </c>
      <c r="H17" s="16">
        <v>25000</v>
      </c>
      <c r="I17" s="16">
        <f>G17*H17</f>
        <v>15000</v>
      </c>
      <c r="J17" s="16">
        <f>H17-I17</f>
        <v>10000</v>
      </c>
      <c r="K17" s="17">
        <f>'[1]WSZYSTKIE PROJEKTY '!L42</f>
        <v>0</v>
      </c>
      <c r="L17" s="13">
        <v>0</v>
      </c>
      <c r="M17" s="12">
        <v>0</v>
      </c>
    </row>
    <row r="18" spans="2:13" ht="75" x14ac:dyDescent="0.25">
      <c r="B18" s="7" t="s">
        <v>64</v>
      </c>
      <c r="C18" s="20" t="s">
        <v>65</v>
      </c>
      <c r="D18" s="18" t="s">
        <v>66</v>
      </c>
      <c r="E18" s="14" t="s">
        <v>67</v>
      </c>
      <c r="F18" s="14" t="s">
        <v>44</v>
      </c>
      <c r="G18" s="19">
        <v>0.7</v>
      </c>
      <c r="H18" s="16">
        <v>315142.28999999998</v>
      </c>
      <c r="I18" s="16">
        <v>200000</v>
      </c>
      <c r="J18" s="16">
        <f t="shared" ref="J18" si="1">H18-I18</f>
        <v>115142.28999999998</v>
      </c>
      <c r="K18" s="17">
        <f>'[1]WSZYSTKIE PROJEKTY '!L43</f>
        <v>0</v>
      </c>
      <c r="L18" s="22">
        <v>0</v>
      </c>
      <c r="M18" s="12">
        <v>0</v>
      </c>
    </row>
    <row r="19" spans="2:13" ht="19.5" x14ac:dyDescent="0.3">
      <c r="B19" s="23"/>
      <c r="C19" s="23" t="s">
        <v>68</v>
      </c>
      <c r="D19" s="24"/>
      <c r="E19" s="24"/>
      <c r="F19" s="24"/>
      <c r="G19" s="24"/>
      <c r="H19" s="25">
        <f t="shared" ref="H19:M19" si="2">SUM(H5:H18)</f>
        <v>22523453.98</v>
      </c>
      <c r="I19" s="25">
        <f t="shared" si="2"/>
        <v>15343917.850000001</v>
      </c>
      <c r="J19" s="25">
        <f t="shared" si="2"/>
        <v>7179536.1300000008</v>
      </c>
      <c r="K19" s="25">
        <f t="shared" si="2"/>
        <v>728195.8</v>
      </c>
      <c r="L19" s="25">
        <f t="shared" si="2"/>
        <v>1606365.27</v>
      </c>
      <c r="M19" s="26">
        <f t="shared" si="2"/>
        <v>0</v>
      </c>
    </row>
    <row r="21" spans="2:13" ht="32.25" x14ac:dyDescent="0.25">
      <c r="B21" s="38" t="s">
        <v>69</v>
      </c>
      <c r="C21" s="39"/>
      <c r="D21" s="40"/>
      <c r="E21" s="41"/>
      <c r="F21" s="41"/>
      <c r="G21" s="41"/>
      <c r="H21" s="41"/>
      <c r="I21" s="41"/>
      <c r="J21" s="41"/>
      <c r="K21" s="42"/>
    </row>
    <row r="22" spans="2:13" ht="56.25" x14ac:dyDescent="0.25">
      <c r="B22" s="4" t="s">
        <v>3</v>
      </c>
      <c r="C22" s="27" t="s">
        <v>4</v>
      </c>
      <c r="D22" s="4" t="s">
        <v>5</v>
      </c>
      <c r="E22" s="27" t="s">
        <v>6</v>
      </c>
      <c r="F22" s="27" t="s">
        <v>7</v>
      </c>
      <c r="G22" s="5" t="s">
        <v>8</v>
      </c>
      <c r="H22" s="28" t="s">
        <v>9</v>
      </c>
      <c r="I22" s="28" t="s">
        <v>70</v>
      </c>
      <c r="J22" s="28" t="s">
        <v>11</v>
      </c>
      <c r="K22" s="27" t="s">
        <v>14</v>
      </c>
    </row>
    <row r="23" spans="2:13" ht="78" x14ac:dyDescent="0.25">
      <c r="B23" s="4" t="s">
        <v>15</v>
      </c>
      <c r="C23" s="29" t="s">
        <v>71</v>
      </c>
      <c r="D23" s="30" t="s">
        <v>72</v>
      </c>
      <c r="E23" s="31" t="s">
        <v>73</v>
      </c>
      <c r="F23" s="31" t="s">
        <v>73</v>
      </c>
      <c r="G23" s="32">
        <v>1</v>
      </c>
      <c r="H23" s="33">
        <v>11000</v>
      </c>
      <c r="I23" s="33">
        <v>11000</v>
      </c>
      <c r="J23" s="33">
        <f>I23-H23</f>
        <v>0</v>
      </c>
      <c r="K23" s="33">
        <v>0</v>
      </c>
    </row>
    <row r="24" spans="2:13" ht="37.5" x14ac:dyDescent="0.25">
      <c r="B24" s="4" t="s">
        <v>21</v>
      </c>
      <c r="C24" s="29" t="s">
        <v>74</v>
      </c>
      <c r="D24" s="30" t="s">
        <v>75</v>
      </c>
      <c r="E24" s="31" t="s">
        <v>76</v>
      </c>
      <c r="F24" s="31" t="s">
        <v>77</v>
      </c>
      <c r="G24" s="32">
        <v>0.9</v>
      </c>
      <c r="H24" s="33">
        <v>33300000</v>
      </c>
      <c r="I24" s="33">
        <f>G24*H24</f>
        <v>29970000</v>
      </c>
      <c r="J24" s="33">
        <f>H24-I24</f>
        <v>3330000</v>
      </c>
      <c r="K24" s="33">
        <v>0</v>
      </c>
    </row>
    <row r="25" spans="2:13" ht="39" x14ac:dyDescent="0.25">
      <c r="B25" s="4" t="s">
        <v>25</v>
      </c>
      <c r="C25" s="29" t="s">
        <v>78</v>
      </c>
      <c r="D25" s="30" t="s">
        <v>75</v>
      </c>
      <c r="E25" s="31" t="s">
        <v>76</v>
      </c>
      <c r="F25" s="31" t="s">
        <v>77</v>
      </c>
      <c r="G25" s="32">
        <v>0.95</v>
      </c>
      <c r="H25" s="33">
        <v>11000000</v>
      </c>
      <c r="I25" s="33">
        <f t="shared" ref="I25" si="3">G25*H25</f>
        <v>10450000</v>
      </c>
      <c r="J25" s="33">
        <f t="shared" ref="J25:J26" si="4">H25-I25</f>
        <v>550000</v>
      </c>
      <c r="K25" s="33">
        <v>0</v>
      </c>
    </row>
    <row r="26" spans="2:13" ht="37.5" x14ac:dyDescent="0.25">
      <c r="B26" s="4" t="s">
        <v>30</v>
      </c>
      <c r="C26" s="29" t="s">
        <v>79</v>
      </c>
      <c r="D26" s="30" t="s">
        <v>75</v>
      </c>
      <c r="E26" s="31" t="s">
        <v>76</v>
      </c>
      <c r="F26" s="31" t="s">
        <v>77</v>
      </c>
      <c r="G26" s="32">
        <v>0.28999999999999998</v>
      </c>
      <c r="H26" s="33">
        <v>7000000</v>
      </c>
      <c r="I26" s="33">
        <v>2000000</v>
      </c>
      <c r="J26" s="33">
        <f t="shared" si="4"/>
        <v>5000000</v>
      </c>
      <c r="K26" s="33">
        <v>0</v>
      </c>
    </row>
    <row r="27" spans="2:13" ht="39" x14ac:dyDescent="0.25">
      <c r="B27" s="4" t="s">
        <v>35</v>
      </c>
      <c r="C27" s="29" t="s">
        <v>80</v>
      </c>
      <c r="D27" s="30" t="s">
        <v>81</v>
      </c>
      <c r="E27" s="31" t="s">
        <v>67</v>
      </c>
      <c r="F27" s="31" t="s">
        <v>44</v>
      </c>
      <c r="G27" s="32">
        <v>0.8</v>
      </c>
      <c r="H27" s="33">
        <v>4900000</v>
      </c>
      <c r="I27" s="33">
        <f>H27*G27</f>
        <v>3920000</v>
      </c>
      <c r="J27" s="33">
        <f>H27-I27</f>
        <v>980000</v>
      </c>
      <c r="K27" s="33">
        <v>0</v>
      </c>
    </row>
    <row r="28" spans="2:13" ht="58.5" x14ac:dyDescent="0.25">
      <c r="B28" s="4" t="s">
        <v>40</v>
      </c>
      <c r="C28" s="29" t="s">
        <v>82</v>
      </c>
      <c r="D28" s="30" t="s">
        <v>81</v>
      </c>
      <c r="E28" s="31" t="s">
        <v>67</v>
      </c>
      <c r="F28" s="31" t="s">
        <v>44</v>
      </c>
      <c r="G28" s="32">
        <v>0.8</v>
      </c>
      <c r="H28" s="33">
        <v>1000000</v>
      </c>
      <c r="I28" s="33">
        <f>H28*G28</f>
        <v>800000</v>
      </c>
      <c r="J28" s="33">
        <f>H28-I28</f>
        <v>200000</v>
      </c>
      <c r="K28" s="33">
        <v>0</v>
      </c>
    </row>
    <row r="29" spans="2:13" ht="19.5" x14ac:dyDescent="0.25">
      <c r="B29" s="4"/>
      <c r="C29" s="4" t="s">
        <v>68</v>
      </c>
      <c r="D29" s="4"/>
      <c r="E29" s="4"/>
      <c r="F29" s="4"/>
      <c r="G29" s="4"/>
      <c r="H29" s="34">
        <f>SUM(H23:H28)</f>
        <v>57211000</v>
      </c>
      <c r="I29" s="34">
        <f>SUM(I23:I28)</f>
        <v>47151000</v>
      </c>
      <c r="J29" s="34">
        <f>SUM(J23:J28)</f>
        <v>10060000</v>
      </c>
      <c r="K29" s="34">
        <f>SUM(K23:K28)</f>
        <v>0</v>
      </c>
    </row>
  </sheetData>
  <sheetProtection algorithmName="SHA-512" hashValue="jM5ZgRNZDvPUzuFBf1QiwOj5bikSUS/mrGw3Q0kMAgBHmRkFfAdUaLKvXO00OMcixMSgOWSuLgZTCCVzYsctjg==" saltValue="KhYf0TPfF+SdxkocpBiTRQ==" spinCount="100000" sheet="1" formatCells="0" formatColumns="0" formatRows="0" insertColumns="0" insertRows="0" insertHyperlinks="0" deleteColumns="0" deleteRows="0" sort="0" autoFilter="0" pivotTables="0"/>
  <mergeCells count="17">
    <mergeCell ref="L5:L7"/>
    <mergeCell ref="M5:M7"/>
    <mergeCell ref="B21:C21"/>
    <mergeCell ref="D21:K21"/>
    <mergeCell ref="B2:G2"/>
    <mergeCell ref="H2:I2"/>
    <mergeCell ref="D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projekty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Ajchsztet</dc:creator>
  <cp:lastModifiedBy>A. Gruszczyńska</cp:lastModifiedBy>
  <cp:lastPrinted>2021-08-20T06:57:45Z</cp:lastPrinted>
  <dcterms:created xsi:type="dcterms:W3CDTF">2021-08-20T06:54:08Z</dcterms:created>
  <dcterms:modified xsi:type="dcterms:W3CDTF">2021-08-23T13:25:13Z</dcterms:modified>
</cp:coreProperties>
</file>