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cynka\Desktop\Komisja Finansów\24.05.2021\"/>
    </mc:Choice>
  </mc:AlternateContent>
  <xr:revisionPtr revIDLastSave="0" documentId="8_{62E82E67-8193-4E27-BF0A-805CCCF39A52}" xr6:coauthVersionLast="46" xr6:coauthVersionMax="46" xr10:uidLastSave="{00000000-0000-0000-0000-000000000000}"/>
  <bookViews>
    <workbookView xWindow="5340" yWindow="1680" windowWidth="21600" windowHeight="11385" activeTab="1" xr2:uid="{00000000-000D-0000-FFFF-FFFF00000000}"/>
  </bookViews>
  <sheets>
    <sheet name="Ogółem jednostki" sheetId="1" r:id="rId1"/>
    <sheet name="Placówki Oświatow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Q3" i="1"/>
  <c r="AB7" i="2"/>
  <c r="L3" i="1"/>
  <c r="M3" i="1"/>
  <c r="N3" i="1"/>
  <c r="O3" i="1"/>
  <c r="AC8" i="2"/>
  <c r="A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B8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C9" i="2"/>
  <c r="AC7" i="2"/>
  <c r="AC5" i="2"/>
  <c r="AC6" i="2"/>
  <c r="AC3" i="2" s="1"/>
  <c r="AC11" i="2"/>
  <c r="AB9" i="2"/>
  <c r="AB11" i="2"/>
  <c r="A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B3" i="2"/>
  <c r="AB6" i="2"/>
  <c r="AB5" i="2"/>
  <c r="AC4" i="2"/>
  <c r="AB4" i="2"/>
  <c r="P8" i="1"/>
  <c r="Q8" i="1"/>
  <c r="N8" i="1"/>
  <c r="O8" i="1"/>
  <c r="L8" i="1"/>
  <c r="M8" i="1"/>
  <c r="J8" i="1"/>
  <c r="K8" i="1"/>
  <c r="J10" i="1"/>
  <c r="K10" i="1"/>
  <c r="J3" i="1"/>
  <c r="K3" i="1"/>
  <c r="F8" i="1"/>
  <c r="G8" i="1"/>
  <c r="H8" i="1"/>
  <c r="I8" i="1"/>
  <c r="F3" i="1"/>
  <c r="G3" i="1"/>
  <c r="H3" i="1"/>
  <c r="I3" i="1"/>
  <c r="D8" i="1"/>
  <c r="E8" i="1"/>
  <c r="C8" i="1"/>
  <c r="B8" i="1"/>
  <c r="C3" i="1"/>
  <c r="B3" i="1"/>
  <c r="AC10" i="2" l="1"/>
  <c r="AB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 Paluszkiewicz</author>
  </authors>
  <commentList>
    <comment ref="L3" authorId="0" shapeId="0" xr:uid="{4D16453F-84F4-490B-AE21-8F41951199D8}">
      <text>
        <r>
          <rPr>
            <b/>
            <sz val="9"/>
            <color indexed="81"/>
            <rFont val="Tahoma"/>
            <family val="2"/>
            <charset val="238"/>
          </rPr>
          <t>Joanna Paluszkiewicz:</t>
        </r>
        <r>
          <rPr>
            <sz val="9"/>
            <color indexed="81"/>
            <rFont val="Tahoma"/>
            <family val="2"/>
            <charset val="238"/>
          </rPr>
          <t xml:space="preserve">
z inf otrzymanych z Galerii wydatki na zakup tonerów i naprawę urządzeń nie zostały poniesione, kwota ta dot. zakupu materiałów biurowych ogółem
</t>
        </r>
      </text>
    </comment>
    <comment ref="M3" authorId="0" shapeId="0" xr:uid="{DC3B199C-668D-4B9D-9F65-88D4A9E459F5}">
      <text>
        <r>
          <rPr>
            <b/>
            <sz val="9"/>
            <color indexed="81"/>
            <rFont val="Tahoma"/>
            <family val="2"/>
            <charset val="238"/>
          </rPr>
          <t>Joanna Paluszkiewicz:</t>
        </r>
        <r>
          <rPr>
            <sz val="9"/>
            <color indexed="81"/>
            <rFont val="Tahoma"/>
            <family val="2"/>
            <charset val="238"/>
          </rPr>
          <t xml:space="preserve">
z inf otrzymanych z Galerii wydatki na zakup tonerów i naprawę urządzeń nie zostały poniesione, kwota ta dot. zakupu materiałów biurowych ogółem</t>
        </r>
      </text>
    </comment>
    <comment ref="N4" authorId="0" shapeId="0" xr:uid="{13D93F2D-047F-4C70-9355-329EE643EF5E}">
      <text>
        <r>
          <rPr>
            <b/>
            <sz val="9"/>
            <color indexed="81"/>
            <rFont val="Tahoma"/>
            <family val="2"/>
            <charset val="238"/>
          </rPr>
          <t>Joanna Paluszkiewicz:</t>
        </r>
        <r>
          <rPr>
            <sz val="9"/>
            <color indexed="81"/>
            <rFont val="Tahoma"/>
            <family val="2"/>
            <charset val="238"/>
          </rPr>
          <t xml:space="preserve">
z inf otrzymanych z MOK wydatki na zakup tonerów nie zostały poniesione, kwota ta dot. zakupu materiałów biurowych ogółem</t>
        </r>
      </text>
    </comment>
    <comment ref="O4" authorId="0" shapeId="0" xr:uid="{74F9069E-1C1D-4980-B9C2-4F00E79C75FA}">
      <text>
        <r>
          <rPr>
            <b/>
            <sz val="9"/>
            <color indexed="81"/>
            <rFont val="Tahoma"/>
            <family val="2"/>
            <charset val="238"/>
          </rPr>
          <t>Joanna Paluszkiewicz:</t>
        </r>
        <r>
          <rPr>
            <sz val="9"/>
            <color indexed="81"/>
            <rFont val="Tahoma"/>
            <family val="2"/>
            <charset val="238"/>
          </rPr>
          <t xml:space="preserve">
z inf otrzymanych z MOK wydatki na zakup tonerów nie zostały poniesione, kwota ta dot. zakupu materiałów biurowych ogółem</t>
        </r>
      </text>
    </comment>
    <comment ref="H6" authorId="0" shapeId="0" xr:uid="{D4143748-D32A-4E75-93C1-F04DA23870D7}">
      <text>
        <r>
          <rPr>
            <b/>
            <sz val="9"/>
            <color indexed="81"/>
            <rFont val="Tahoma"/>
            <family val="2"/>
            <charset val="238"/>
          </rPr>
          <t>Joanna Paluszkiewicz:</t>
        </r>
        <r>
          <rPr>
            <sz val="9"/>
            <color indexed="81"/>
            <rFont val="Tahoma"/>
            <family val="2"/>
            <charset val="238"/>
          </rPr>
          <t xml:space="preserve">
ryczałt za wykonanie kopii
</t>
        </r>
      </text>
    </comment>
    <comment ref="I6" authorId="0" shapeId="0" xr:uid="{301A9EA7-E823-414E-9FD6-EFF4AE93A188}">
      <text>
        <r>
          <rPr>
            <b/>
            <sz val="9"/>
            <color indexed="81"/>
            <rFont val="Tahoma"/>
            <family val="2"/>
            <charset val="238"/>
          </rPr>
          <t>Joanna Paluszkiewicz:</t>
        </r>
        <r>
          <rPr>
            <sz val="9"/>
            <color indexed="81"/>
            <rFont val="Tahoma"/>
            <family val="2"/>
            <charset val="238"/>
          </rPr>
          <t xml:space="preserve">
ryczałt za wykonanie kopii
 </t>
        </r>
      </text>
    </comment>
    <comment ref="N6" authorId="0" shapeId="0" xr:uid="{AC14F8AA-E9CF-40FC-A018-1DBF1EAE70ED}">
      <text>
        <r>
          <rPr>
            <b/>
            <sz val="9"/>
            <color indexed="81"/>
            <rFont val="Tahoma"/>
            <family val="2"/>
            <charset val="238"/>
          </rPr>
          <t>Joanna Paluszkiewicz:</t>
        </r>
        <r>
          <rPr>
            <sz val="9"/>
            <color indexed="81"/>
            <rFont val="Tahoma"/>
            <family val="2"/>
            <charset val="238"/>
          </rPr>
          <t xml:space="preserve">
przegląd ksero
</t>
        </r>
      </text>
    </comment>
    <comment ref="O6" authorId="0" shapeId="0" xr:uid="{B4795739-813E-450D-A95E-FB7C4AE4440E}">
      <text>
        <r>
          <rPr>
            <b/>
            <sz val="9"/>
            <color indexed="81"/>
            <rFont val="Tahoma"/>
            <family val="2"/>
            <charset val="238"/>
          </rPr>
          <t>Joanna Paluszkiewicz:</t>
        </r>
        <r>
          <rPr>
            <sz val="9"/>
            <color indexed="81"/>
            <rFont val="Tahoma"/>
            <family val="2"/>
            <charset val="238"/>
          </rPr>
          <t xml:space="preserve">
przegląd ksero</t>
        </r>
      </text>
    </comment>
  </commentList>
</comments>
</file>

<file path=xl/sharedStrings.xml><?xml version="1.0" encoding="utf-8"?>
<sst xmlns="http://schemas.openxmlformats.org/spreadsheetml/2006/main" count="52" uniqueCount="35">
  <si>
    <t>Urząd Miejski</t>
  </si>
  <si>
    <t>Straż Miejska</t>
  </si>
  <si>
    <t>OPS</t>
  </si>
  <si>
    <t>OSiR</t>
  </si>
  <si>
    <t>Oświata</t>
  </si>
  <si>
    <t>Galeria Sztuki</t>
  </si>
  <si>
    <t>Mosiński Ośrodek Kultury</t>
  </si>
  <si>
    <t>Mosińska Biblioteka Publiczna</t>
  </si>
  <si>
    <t>Rodzaj wydatku</t>
  </si>
  <si>
    <t>Zakup papieru / tonerów / koszty naprawy urządzeń</t>
  </si>
  <si>
    <t>Usługi telekomunikacyjne</t>
  </si>
  <si>
    <t>- zakup papieru</t>
  </si>
  <si>
    <t>- zakup tonerów</t>
  </si>
  <si>
    <t>- naprawa urządzeń</t>
  </si>
  <si>
    <t>Wypłacone premie, nagrody</t>
  </si>
  <si>
    <t>- premie</t>
  </si>
  <si>
    <t>- nagrody</t>
  </si>
  <si>
    <t>- nagrody jubileuszowe</t>
  </si>
  <si>
    <t>brak danych</t>
  </si>
  <si>
    <t>x</t>
  </si>
  <si>
    <t xml:space="preserve">Jednostka Organizacyjna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</si>
  <si>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 nr 1</t>
  </si>
  <si>
    <t>SP nr 2</t>
  </si>
  <si>
    <t>SP w Czapurach</t>
  </si>
  <si>
    <t>SP w Pecnej</t>
  </si>
  <si>
    <t>SP w Rogalinku</t>
  </si>
  <si>
    <t>SP w Rogalinie</t>
  </si>
  <si>
    <t>ZS Krosno</t>
  </si>
  <si>
    <t>SP w Krosinku</t>
  </si>
  <si>
    <t>SP w Daszewicach</t>
  </si>
  <si>
    <t>P nr 2</t>
  </si>
  <si>
    <t>P nr 3</t>
  </si>
  <si>
    <t>P nr 4</t>
  </si>
  <si>
    <t>Oświata Razem</t>
  </si>
  <si>
    <t>P Wiórek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</si>
</sst>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3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view="pageBreakPreview" zoomScaleNormal="100" zoomScaleSheetLayoutView="100" workbookViewId="0">
      <selection activeCell="P3" sqref="P3"/>
    </sheetView>
  </sheetViews>
  <sheetFormatPr defaultRowHeight="15" x14ac:dyDescent="0.25"/>
  <cols>
    <col min="1" max="1" width="25.140625" customWidth="1"/>
    <col min="2" max="3" width="11.42578125" bestFit="1" customWidth="1"/>
    <col min="4" max="5" width="10.42578125" bestFit="1" customWidth="1"/>
    <col min="6" max="7" width="11.42578125" bestFit="1" customWidth="1"/>
    <col min="8" max="8" width="10.42578125" bestFit="1" customWidth="1"/>
    <col min="9" max="11" width="11.42578125" bestFit="1" customWidth="1"/>
    <col min="12" max="13" width="10.42578125" bestFit="1" customWidth="1"/>
    <col min="14" max="15" width="11.42578125" bestFit="1" customWidth="1"/>
    <col min="16" max="17" width="10.42578125" bestFit="1" customWidth="1"/>
  </cols>
  <sheetData>
    <row r="1" spans="1:17" ht="30" customHeight="1" x14ac:dyDescent="0.25">
      <c r="A1" s="1" t="s">
        <v>20</v>
      </c>
      <c r="B1" s="14" t="s">
        <v>0</v>
      </c>
      <c r="C1" s="14"/>
      <c r="D1" s="14" t="s">
        <v>1</v>
      </c>
      <c r="E1" s="14"/>
      <c r="F1" s="14" t="s">
        <v>2</v>
      </c>
      <c r="G1" s="14"/>
      <c r="H1" s="14" t="s">
        <v>3</v>
      </c>
      <c r="I1" s="14"/>
      <c r="J1" s="14" t="s">
        <v>4</v>
      </c>
      <c r="K1" s="14"/>
      <c r="L1" s="14" t="s">
        <v>5</v>
      </c>
      <c r="M1" s="14"/>
      <c r="N1" s="14" t="s">
        <v>6</v>
      </c>
      <c r="O1" s="14"/>
      <c r="P1" s="14" t="s">
        <v>7</v>
      </c>
      <c r="Q1" s="14"/>
    </row>
    <row r="2" spans="1:17" ht="30" customHeight="1" x14ac:dyDescent="0.25">
      <c r="A2" s="2" t="s">
        <v>8</v>
      </c>
      <c r="B2" s="5">
        <v>2019</v>
      </c>
      <c r="C2" s="5">
        <v>2020</v>
      </c>
      <c r="D2" s="5">
        <v>2019</v>
      </c>
      <c r="E2" s="5">
        <v>2020</v>
      </c>
      <c r="F2" s="5">
        <v>2019</v>
      </c>
      <c r="G2" s="5">
        <v>2020</v>
      </c>
      <c r="H2" s="5">
        <v>2019</v>
      </c>
      <c r="I2" s="5">
        <v>2020</v>
      </c>
      <c r="J2" s="5">
        <v>2019</v>
      </c>
      <c r="K2" s="5">
        <v>2020</v>
      </c>
      <c r="L2" s="5">
        <v>2019</v>
      </c>
      <c r="M2" s="5">
        <v>2020</v>
      </c>
      <c r="N2" s="5">
        <v>2019</v>
      </c>
      <c r="O2" s="5">
        <v>2020</v>
      </c>
      <c r="P2" s="5">
        <v>2019</v>
      </c>
      <c r="Q2" s="5">
        <v>2020</v>
      </c>
    </row>
    <row r="3" spans="1:17" s="9" customFormat="1" ht="30" customHeight="1" x14ac:dyDescent="0.25">
      <c r="A3" s="6" t="s">
        <v>9</v>
      </c>
      <c r="B3" s="7">
        <f>SUM(B4:B6)</f>
        <v>61690.51</v>
      </c>
      <c r="C3" s="7">
        <f>SUM(C4:C6)</f>
        <v>53733</v>
      </c>
      <c r="D3" s="8" t="s">
        <v>18</v>
      </c>
      <c r="E3" s="8" t="s">
        <v>18</v>
      </c>
      <c r="F3" s="7">
        <f t="shared" ref="F3:I3" si="0">SUM(F4:F6)</f>
        <v>18749.59</v>
      </c>
      <c r="G3" s="7">
        <f t="shared" si="0"/>
        <v>16374.35</v>
      </c>
      <c r="H3" s="7">
        <f t="shared" si="0"/>
        <v>6153.28</v>
      </c>
      <c r="I3" s="7">
        <f t="shared" si="0"/>
        <v>5437.23</v>
      </c>
      <c r="J3" s="7">
        <f t="shared" ref="J3" si="1">SUM(J4:J6)</f>
        <v>66287.3</v>
      </c>
      <c r="K3" s="7">
        <f t="shared" ref="K3" si="2">SUM(K4:K6)</f>
        <v>51034.549999999996</v>
      </c>
      <c r="L3" s="7">
        <f t="shared" ref="L3" si="3">SUM(L4:L6)</f>
        <v>1437.24</v>
      </c>
      <c r="M3" s="7">
        <f t="shared" ref="M3" si="4">SUM(M4:M6)</f>
        <v>1527.12</v>
      </c>
      <c r="N3" s="7">
        <f t="shared" ref="N3" si="5">SUM(N4:N6)</f>
        <v>17374.629999999997</v>
      </c>
      <c r="O3" s="7">
        <f t="shared" ref="O3:Q3" si="6">SUM(O4:O6)</f>
        <v>13698.43</v>
      </c>
      <c r="P3" s="7">
        <f t="shared" si="6"/>
        <v>11445.54</v>
      </c>
      <c r="Q3" s="7">
        <f t="shared" si="6"/>
        <v>8962.7099999999991</v>
      </c>
    </row>
    <row r="4" spans="1:17" ht="15" customHeight="1" x14ac:dyDescent="0.25">
      <c r="A4" s="3" t="s">
        <v>11</v>
      </c>
      <c r="B4" s="4">
        <v>22803.68</v>
      </c>
      <c r="C4" s="4">
        <v>20102.45</v>
      </c>
      <c r="D4" s="4" t="s">
        <v>19</v>
      </c>
      <c r="E4" s="4" t="s">
        <v>19</v>
      </c>
      <c r="F4" s="4">
        <v>11823.58</v>
      </c>
      <c r="G4" s="4">
        <v>10721.12</v>
      </c>
      <c r="H4" s="4">
        <v>1315.69</v>
      </c>
      <c r="I4" s="4">
        <v>708.94</v>
      </c>
      <c r="J4" s="4">
        <v>13292.39</v>
      </c>
      <c r="K4" s="4">
        <v>11047.06</v>
      </c>
      <c r="L4" s="4">
        <v>1437.24</v>
      </c>
      <c r="M4" s="4">
        <v>1527.12</v>
      </c>
      <c r="N4" s="4">
        <v>14674.63</v>
      </c>
      <c r="O4" s="4">
        <v>10998.43</v>
      </c>
      <c r="P4" s="4">
        <v>705.1</v>
      </c>
      <c r="Q4" s="4">
        <v>651.72</v>
      </c>
    </row>
    <row r="5" spans="1:17" ht="15" customHeight="1" x14ac:dyDescent="0.25">
      <c r="A5" s="3" t="s">
        <v>12</v>
      </c>
      <c r="B5" s="4">
        <v>35245.730000000003</v>
      </c>
      <c r="C5" s="4">
        <v>33630.550000000003</v>
      </c>
      <c r="D5" s="4" t="s">
        <v>19</v>
      </c>
      <c r="E5" s="4" t="s">
        <v>19</v>
      </c>
      <c r="F5" s="4">
        <v>6926.01</v>
      </c>
      <c r="G5" s="4">
        <v>5653.23</v>
      </c>
      <c r="H5" s="4">
        <v>1516.59</v>
      </c>
      <c r="I5" s="4">
        <v>1407.29</v>
      </c>
      <c r="J5" s="4">
        <v>32946.14</v>
      </c>
      <c r="K5" s="4">
        <v>27786.68</v>
      </c>
      <c r="L5" s="4">
        <v>0</v>
      </c>
      <c r="M5" s="4">
        <v>0</v>
      </c>
      <c r="N5" s="4">
        <v>0</v>
      </c>
      <c r="O5" s="4">
        <v>0</v>
      </c>
      <c r="P5" s="4">
        <v>10740.44</v>
      </c>
      <c r="Q5" s="4">
        <v>8310.99</v>
      </c>
    </row>
    <row r="6" spans="1:17" ht="15" customHeight="1" x14ac:dyDescent="0.25">
      <c r="A6" s="3" t="s">
        <v>13</v>
      </c>
      <c r="B6" s="4">
        <v>3641.1</v>
      </c>
      <c r="C6" s="4">
        <v>0</v>
      </c>
      <c r="D6" s="4" t="s">
        <v>19</v>
      </c>
      <c r="E6" s="4" t="s">
        <v>19</v>
      </c>
      <c r="F6" s="4">
        <v>0</v>
      </c>
      <c r="G6" s="4">
        <v>0</v>
      </c>
      <c r="H6" s="4">
        <v>3321</v>
      </c>
      <c r="I6" s="4">
        <v>3321</v>
      </c>
      <c r="J6" s="4">
        <v>20048.77</v>
      </c>
      <c r="K6" s="4">
        <v>12200.81</v>
      </c>
      <c r="L6" s="4">
        <v>0</v>
      </c>
      <c r="M6" s="4">
        <v>0</v>
      </c>
      <c r="N6" s="4">
        <v>2700</v>
      </c>
      <c r="O6" s="4">
        <v>2700</v>
      </c>
      <c r="P6" s="4">
        <v>0</v>
      </c>
      <c r="Q6" s="4">
        <v>0</v>
      </c>
    </row>
    <row r="7" spans="1:17" s="9" customFormat="1" ht="30" customHeight="1" x14ac:dyDescent="0.25">
      <c r="A7" s="11" t="s">
        <v>10</v>
      </c>
      <c r="B7" s="7">
        <v>61821.71</v>
      </c>
      <c r="C7" s="7">
        <v>70935.72</v>
      </c>
      <c r="D7" s="7">
        <v>5473.86</v>
      </c>
      <c r="E7" s="7">
        <v>7081.48</v>
      </c>
      <c r="F7" s="7">
        <v>3848.09</v>
      </c>
      <c r="G7" s="7">
        <v>4791.8</v>
      </c>
      <c r="H7" s="7">
        <v>8948.6</v>
      </c>
      <c r="I7" s="7">
        <v>17281.07</v>
      </c>
      <c r="J7" s="13">
        <v>57623.31</v>
      </c>
      <c r="K7" s="7">
        <v>52280.45</v>
      </c>
      <c r="L7" s="7">
        <v>828.3</v>
      </c>
      <c r="M7" s="7">
        <v>908.76</v>
      </c>
      <c r="N7" s="7">
        <v>3694.59</v>
      </c>
      <c r="O7" s="7">
        <v>6406.81</v>
      </c>
      <c r="P7" s="7">
        <v>7105.53</v>
      </c>
      <c r="Q7" s="7">
        <v>7760.32</v>
      </c>
    </row>
    <row r="8" spans="1:17" s="9" customFormat="1" ht="30" customHeight="1" x14ac:dyDescent="0.25">
      <c r="A8" s="10" t="s">
        <v>14</v>
      </c>
      <c r="B8" s="7">
        <f>SUM(B9:B11)</f>
        <v>440392.5</v>
      </c>
      <c r="C8" s="7">
        <f>SUM(C9:C11)</f>
        <v>333647.48</v>
      </c>
      <c r="D8" s="7">
        <f t="shared" ref="D8:E8" si="7">SUM(D9:D11)</f>
        <v>42667.25</v>
      </c>
      <c r="E8" s="7">
        <f t="shared" si="7"/>
        <v>51097.2</v>
      </c>
      <c r="F8" s="7">
        <f t="shared" ref="F8" si="8">SUM(F9:F11)</f>
        <v>112700</v>
      </c>
      <c r="G8" s="7">
        <f t="shared" ref="G8" si="9">SUM(G9:G11)</f>
        <v>120300</v>
      </c>
      <c r="H8" s="7">
        <f t="shared" ref="H8" si="10">SUM(H9:H11)</f>
        <v>83655.819999999992</v>
      </c>
      <c r="I8" s="7">
        <f t="shared" ref="I8" si="11">SUM(I9:I11)</f>
        <v>117833.77</v>
      </c>
      <c r="J8" s="7">
        <f t="shared" ref="J8" si="12">SUM(J9:J11)</f>
        <v>748452.88</v>
      </c>
      <c r="K8" s="7">
        <f t="shared" ref="K8" si="13">SUM(K9:K11)</f>
        <v>849302.19000000006</v>
      </c>
      <c r="L8" s="7">
        <f t="shared" ref="L8" si="14">SUM(L9:L11)</f>
        <v>24056.5</v>
      </c>
      <c r="M8" s="7">
        <f t="shared" ref="M8" si="15">SUM(M9:M11)</f>
        <v>24095.47</v>
      </c>
      <c r="N8" s="7">
        <f t="shared" ref="N8" si="16">SUM(N9:N11)</f>
        <v>114004</v>
      </c>
      <c r="O8" s="7">
        <f t="shared" ref="O8" si="17">SUM(O9:O11)</f>
        <v>107139.96</v>
      </c>
      <c r="P8" s="7">
        <f t="shared" ref="P8" si="18">SUM(P9:P11)</f>
        <v>63545</v>
      </c>
      <c r="Q8" s="7">
        <f t="shared" ref="Q8" si="19">SUM(Q9:Q11)</f>
        <v>54000</v>
      </c>
    </row>
    <row r="9" spans="1:17" ht="15" customHeight="1" x14ac:dyDescent="0.25">
      <c r="A9" s="3" t="s">
        <v>15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32472</v>
      </c>
      <c r="I9" s="4">
        <v>36308.67</v>
      </c>
      <c r="J9" s="4">
        <v>162209.03</v>
      </c>
      <c r="K9" s="4">
        <v>131983.95000000001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15" customHeight="1" x14ac:dyDescent="0.25">
      <c r="A10" s="3" t="s">
        <v>16</v>
      </c>
      <c r="B10" s="4">
        <v>370850.63</v>
      </c>
      <c r="C10" s="4">
        <v>282280.98</v>
      </c>
      <c r="D10" s="4">
        <v>34054.730000000003</v>
      </c>
      <c r="E10" s="4">
        <v>47985.7</v>
      </c>
      <c r="F10" s="4">
        <v>112700</v>
      </c>
      <c r="G10" s="4">
        <v>120300</v>
      </c>
      <c r="H10" s="4">
        <v>38367.699999999997</v>
      </c>
      <c r="I10" s="4">
        <v>69564.850000000006</v>
      </c>
      <c r="J10" s="4">
        <f>184266+63856.36</f>
        <v>248122.36</v>
      </c>
      <c r="K10" s="4">
        <f>206305+71607.4</f>
        <v>277912.40000000002</v>
      </c>
      <c r="L10" s="4">
        <v>5800</v>
      </c>
      <c r="M10" s="4">
        <v>21680</v>
      </c>
      <c r="N10" s="4">
        <v>111700</v>
      </c>
      <c r="O10" s="4">
        <v>100900</v>
      </c>
      <c r="P10" s="4">
        <v>41900</v>
      </c>
      <c r="Q10" s="4">
        <v>54000</v>
      </c>
    </row>
    <row r="11" spans="1:17" x14ac:dyDescent="0.25">
      <c r="A11" s="3" t="s">
        <v>17</v>
      </c>
      <c r="B11" s="4">
        <v>69541.87</v>
      </c>
      <c r="C11" s="4">
        <v>51366.5</v>
      </c>
      <c r="D11" s="4">
        <v>8612.52</v>
      </c>
      <c r="E11" s="4">
        <v>3111.5</v>
      </c>
      <c r="F11" s="4">
        <v>0</v>
      </c>
      <c r="G11" s="4">
        <v>0</v>
      </c>
      <c r="H11" s="4">
        <v>12816.12</v>
      </c>
      <c r="I11" s="4">
        <v>11960.25</v>
      </c>
      <c r="J11" s="4">
        <v>338121.49</v>
      </c>
      <c r="K11" s="4">
        <v>439405.84</v>
      </c>
      <c r="L11" s="4">
        <v>18256.5</v>
      </c>
      <c r="M11" s="4">
        <v>2415.4699999999998</v>
      </c>
      <c r="N11" s="4">
        <v>2304</v>
      </c>
      <c r="O11" s="4">
        <v>6239.96</v>
      </c>
      <c r="P11" s="4">
        <v>21645</v>
      </c>
      <c r="Q11" s="4">
        <v>0</v>
      </c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50834-7F02-48E2-97DB-A62598E32625}">
  <dimension ref="A1:AC11"/>
  <sheetViews>
    <sheetView tabSelected="1" view="pageBreakPreview" topLeftCell="K1" zoomScaleNormal="100" zoomScaleSheetLayoutView="100" workbookViewId="0">
      <selection activeCell="AB10" sqref="AB10"/>
    </sheetView>
  </sheetViews>
  <sheetFormatPr defaultRowHeight="15" x14ac:dyDescent="0.25"/>
  <cols>
    <col min="1" max="1" width="25.140625" customWidth="1"/>
    <col min="2" max="5" width="11.42578125" bestFit="1" customWidth="1"/>
    <col min="6" max="8" width="10.42578125" bestFit="1" customWidth="1"/>
    <col min="9" max="11" width="11.42578125" bestFit="1" customWidth="1"/>
    <col min="12" max="13" width="10.42578125" bestFit="1" customWidth="1"/>
    <col min="14" max="15" width="11.42578125" bestFit="1" customWidth="1"/>
    <col min="16" max="27" width="10.42578125" bestFit="1" customWidth="1"/>
    <col min="28" max="29" width="12.85546875" bestFit="1" customWidth="1"/>
  </cols>
  <sheetData>
    <row r="1" spans="1:29" s="9" customFormat="1" ht="30" customHeight="1" x14ac:dyDescent="0.25">
      <c r="A1" s="12" t="s">
        <v>20</v>
      </c>
      <c r="B1" s="15" t="s">
        <v>21</v>
      </c>
      <c r="C1" s="15"/>
      <c r="D1" s="15" t="s">
        <v>22</v>
      </c>
      <c r="E1" s="15"/>
      <c r="F1" s="15" t="s">
        <v>23</v>
      </c>
      <c r="G1" s="15"/>
      <c r="H1" s="15" t="s">
        <v>24</v>
      </c>
      <c r="I1" s="15"/>
      <c r="J1" s="15" t="s">
        <v>25</v>
      </c>
      <c r="K1" s="15"/>
      <c r="L1" s="15" t="s">
        <v>26</v>
      </c>
      <c r="M1" s="15"/>
      <c r="N1" s="15" t="s">
        <v>27</v>
      </c>
      <c r="O1" s="15"/>
      <c r="P1" s="15" t="s">
        <v>28</v>
      </c>
      <c r="Q1" s="15"/>
      <c r="R1" s="15" t="s">
        <v>29</v>
      </c>
      <c r="S1" s="15"/>
      <c r="T1" s="15" t="s">
        <v>30</v>
      </c>
      <c r="U1" s="15"/>
      <c r="V1" s="15" t="s">
        <v>31</v>
      </c>
      <c r="W1" s="15"/>
      <c r="X1" s="15" t="s">
        <v>32</v>
      </c>
      <c r="Y1" s="15"/>
      <c r="Z1" s="15" t="s">
        <v>34</v>
      </c>
      <c r="AA1" s="15"/>
      <c r="AB1" s="15" t="s">
        <v>33</v>
      </c>
      <c r="AC1" s="15"/>
    </row>
    <row r="2" spans="1:29" ht="30" customHeight="1" x14ac:dyDescent="0.25">
      <c r="A2" s="2" t="s">
        <v>8</v>
      </c>
      <c r="B2" s="5">
        <v>2019</v>
      </c>
      <c r="C2" s="5">
        <v>2020</v>
      </c>
      <c r="D2" s="5">
        <v>2019</v>
      </c>
      <c r="E2" s="5">
        <v>2020</v>
      </c>
      <c r="F2" s="5">
        <v>2019</v>
      </c>
      <c r="G2" s="5">
        <v>2020</v>
      </c>
      <c r="H2" s="5">
        <v>2019</v>
      </c>
      <c r="I2" s="5">
        <v>2020</v>
      </c>
      <c r="J2" s="5">
        <v>2019</v>
      </c>
      <c r="K2" s="5">
        <v>2020</v>
      </c>
      <c r="L2" s="5">
        <v>2019</v>
      </c>
      <c r="M2" s="5">
        <v>2020</v>
      </c>
      <c r="N2" s="5">
        <v>2019</v>
      </c>
      <c r="O2" s="5">
        <v>2020</v>
      </c>
      <c r="P2" s="5">
        <v>2019</v>
      </c>
      <c r="Q2" s="5">
        <v>2020</v>
      </c>
      <c r="R2" s="5">
        <v>2019</v>
      </c>
      <c r="S2" s="5">
        <v>2020</v>
      </c>
      <c r="T2" s="5">
        <v>2019</v>
      </c>
      <c r="U2" s="5">
        <v>2020</v>
      </c>
      <c r="V2" s="5">
        <v>2019</v>
      </c>
      <c r="W2" s="5">
        <v>2020</v>
      </c>
      <c r="X2" s="5">
        <v>2019</v>
      </c>
      <c r="Y2" s="5">
        <v>2020</v>
      </c>
      <c r="Z2" s="5">
        <v>2019</v>
      </c>
      <c r="AA2" s="5">
        <v>2020</v>
      </c>
      <c r="AB2" s="5">
        <v>2019</v>
      </c>
      <c r="AC2" s="5">
        <v>2020</v>
      </c>
    </row>
    <row r="3" spans="1:29" s="9" customFormat="1" ht="30" customHeight="1" x14ac:dyDescent="0.25">
      <c r="A3" s="6" t="s">
        <v>9</v>
      </c>
      <c r="B3" s="7">
        <f>SUM(B4:B6)</f>
        <v>4474.25</v>
      </c>
      <c r="C3" s="7">
        <f t="shared" ref="C3:AA3" si="0">SUM(C4:C6)</f>
        <v>3448.81</v>
      </c>
      <c r="D3" s="7">
        <f t="shared" si="0"/>
        <v>4137.9399999999996</v>
      </c>
      <c r="E3" s="7">
        <f t="shared" si="0"/>
        <v>1953.26</v>
      </c>
      <c r="F3" s="7">
        <f t="shared" si="0"/>
        <v>5498.5599999999995</v>
      </c>
      <c r="G3" s="7">
        <f t="shared" si="0"/>
        <v>2716.58</v>
      </c>
      <c r="H3" s="7">
        <f t="shared" si="0"/>
        <v>10453.669999999998</v>
      </c>
      <c r="I3" s="7">
        <f t="shared" si="0"/>
        <v>10843.56</v>
      </c>
      <c r="J3" s="7">
        <f t="shared" si="0"/>
        <v>4691.4400000000005</v>
      </c>
      <c r="K3" s="7">
        <f t="shared" si="0"/>
        <v>5645.16</v>
      </c>
      <c r="L3" s="7">
        <f t="shared" si="0"/>
        <v>8881.02</v>
      </c>
      <c r="M3" s="7">
        <f t="shared" si="0"/>
        <v>6004.4800000000005</v>
      </c>
      <c r="N3" s="7">
        <f t="shared" si="0"/>
        <v>3248.17</v>
      </c>
      <c r="O3" s="7">
        <f t="shared" si="0"/>
        <v>8769.64</v>
      </c>
      <c r="P3" s="7">
        <f t="shared" si="0"/>
        <v>12381.109999999999</v>
      </c>
      <c r="Q3" s="7">
        <f t="shared" si="0"/>
        <v>3718.68</v>
      </c>
      <c r="R3" s="7">
        <f t="shared" si="0"/>
        <v>5102.1499999999996</v>
      </c>
      <c r="S3" s="7">
        <f t="shared" si="0"/>
        <v>3207.91</v>
      </c>
      <c r="T3" s="7">
        <f t="shared" si="0"/>
        <v>1866.72</v>
      </c>
      <c r="U3" s="7">
        <f t="shared" si="0"/>
        <v>851.32999999999993</v>
      </c>
      <c r="V3" s="7">
        <f t="shared" si="0"/>
        <v>1541.63</v>
      </c>
      <c r="W3" s="7">
        <f t="shared" si="0"/>
        <v>751.45</v>
      </c>
      <c r="X3" s="7">
        <f t="shared" si="0"/>
        <v>2742.86</v>
      </c>
      <c r="Y3" s="7">
        <f t="shared" si="0"/>
        <v>1487.7</v>
      </c>
      <c r="Z3" s="7">
        <f t="shared" si="0"/>
        <v>1267.78</v>
      </c>
      <c r="AA3" s="7">
        <f t="shared" si="0"/>
        <v>1635.99</v>
      </c>
      <c r="AB3" s="7">
        <f>SUM(AB4:AB6)</f>
        <v>66287.3</v>
      </c>
      <c r="AC3" s="7">
        <f>SUM(AC4:AC6)</f>
        <v>51034.549999999996</v>
      </c>
    </row>
    <row r="4" spans="1:29" ht="15" customHeight="1" x14ac:dyDescent="0.25">
      <c r="A4" s="3" t="s">
        <v>11</v>
      </c>
      <c r="B4" s="4">
        <v>608.85</v>
      </c>
      <c r="C4" s="4">
        <v>584.25</v>
      </c>
      <c r="D4" s="4">
        <v>2458.08</v>
      </c>
      <c r="E4" s="4">
        <v>1044.74</v>
      </c>
      <c r="F4" s="4">
        <v>562.15</v>
      </c>
      <c r="G4" s="4">
        <v>998.92</v>
      </c>
      <c r="H4" s="4">
        <v>139.61000000000001</v>
      </c>
      <c r="I4" s="4">
        <v>649.45000000000005</v>
      </c>
      <c r="J4" s="4">
        <v>421.73</v>
      </c>
      <c r="K4" s="4">
        <v>1345.59</v>
      </c>
      <c r="L4" s="4">
        <v>1206.1199999999999</v>
      </c>
      <c r="M4" s="4">
        <v>901.48</v>
      </c>
      <c r="N4" s="4">
        <v>1194.08</v>
      </c>
      <c r="O4" s="4">
        <v>1361.96</v>
      </c>
      <c r="P4" s="4">
        <v>2563.6999999999998</v>
      </c>
      <c r="Q4" s="4">
        <v>1909.62</v>
      </c>
      <c r="R4" s="4">
        <v>2220</v>
      </c>
      <c r="S4" s="4">
        <v>944.39</v>
      </c>
      <c r="T4" s="4">
        <v>374</v>
      </c>
      <c r="U4" s="4">
        <v>447.44</v>
      </c>
      <c r="V4" s="4">
        <v>893.04</v>
      </c>
      <c r="W4" s="4">
        <v>273.68</v>
      </c>
      <c r="X4" s="4">
        <v>409.53</v>
      </c>
      <c r="Y4" s="4">
        <v>334.26</v>
      </c>
      <c r="Z4" s="4">
        <v>241.5</v>
      </c>
      <c r="AA4" s="4">
        <v>251.28</v>
      </c>
      <c r="AB4" s="4">
        <f>B4+D4+F4+H4+J4+L4+N4+P4+R4+T4+V4+X4+Z4</f>
        <v>13292.390000000001</v>
      </c>
      <c r="AC4" s="4">
        <f>C4+E4+G4+I4+K4+M4+O4+Q4+S4+U4+W4+Y4+AA4</f>
        <v>11047.060000000001</v>
      </c>
    </row>
    <row r="5" spans="1:29" ht="15" customHeight="1" x14ac:dyDescent="0.25">
      <c r="A5" s="3" t="s">
        <v>12</v>
      </c>
      <c r="B5" s="4">
        <v>1147.5899999999999</v>
      </c>
      <c r="C5" s="4">
        <v>2646.96</v>
      </c>
      <c r="D5" s="4">
        <v>1581.46</v>
      </c>
      <c r="E5" s="4">
        <v>908.52</v>
      </c>
      <c r="F5" s="4">
        <v>1949.97</v>
      </c>
      <c r="G5" s="4">
        <v>1073.1400000000001</v>
      </c>
      <c r="H5" s="4">
        <v>6016.44</v>
      </c>
      <c r="I5" s="4">
        <v>7370.03</v>
      </c>
      <c r="J5" s="4">
        <v>3470.21</v>
      </c>
      <c r="K5" s="4">
        <v>2552.9699999999998</v>
      </c>
      <c r="L5" s="4">
        <v>3431.4</v>
      </c>
      <c r="M5" s="4">
        <v>4285.8</v>
      </c>
      <c r="N5" s="4">
        <v>1261.97</v>
      </c>
      <c r="O5" s="4">
        <v>2881.28</v>
      </c>
      <c r="P5" s="4">
        <v>9411.51</v>
      </c>
      <c r="Q5" s="4">
        <v>1809.06</v>
      </c>
      <c r="R5" s="4">
        <v>796.67</v>
      </c>
      <c r="S5" s="4">
        <v>1318.81</v>
      </c>
      <c r="T5" s="4">
        <v>1492.72</v>
      </c>
      <c r="U5" s="4">
        <v>403.89</v>
      </c>
      <c r="V5" s="4">
        <v>648.59</v>
      </c>
      <c r="W5" s="4">
        <v>477.77</v>
      </c>
      <c r="X5" s="4">
        <v>834.33</v>
      </c>
      <c r="Y5" s="4">
        <v>1153.44</v>
      </c>
      <c r="Z5" s="4">
        <v>903.28</v>
      </c>
      <c r="AA5" s="4">
        <v>905.01</v>
      </c>
      <c r="AB5" s="4">
        <f>B5+D5+F5+H5+J5+L5+N5+P5+R5+T5+V5+X5+Z5</f>
        <v>32946.140000000007</v>
      </c>
      <c r="AC5" s="4">
        <f t="shared" ref="AC5:AC11" si="1">C5+E5+G5+I5+K5+M5+O5+Q5+S5+U5+W5+Y5+AA5</f>
        <v>27786.679999999997</v>
      </c>
    </row>
    <row r="6" spans="1:29" ht="15" customHeight="1" x14ac:dyDescent="0.25">
      <c r="A6" s="3" t="s">
        <v>13</v>
      </c>
      <c r="B6" s="4">
        <v>2717.81</v>
      </c>
      <c r="C6" s="4">
        <v>217.6</v>
      </c>
      <c r="D6" s="4">
        <v>98.4</v>
      </c>
      <c r="E6" s="4">
        <v>0</v>
      </c>
      <c r="F6" s="4">
        <v>2986.44</v>
      </c>
      <c r="G6" s="4">
        <v>644.52</v>
      </c>
      <c r="H6" s="4">
        <v>4297.62</v>
      </c>
      <c r="I6" s="4">
        <v>2824.08</v>
      </c>
      <c r="J6" s="4">
        <v>799.5</v>
      </c>
      <c r="K6" s="4">
        <v>1746.6</v>
      </c>
      <c r="L6" s="4">
        <v>4243.5</v>
      </c>
      <c r="M6" s="4">
        <v>817.2</v>
      </c>
      <c r="N6" s="4">
        <v>792.12</v>
      </c>
      <c r="O6" s="4">
        <v>4526.3999999999996</v>
      </c>
      <c r="P6" s="4">
        <v>405.9</v>
      </c>
      <c r="Q6" s="4">
        <v>0</v>
      </c>
      <c r="R6" s="4">
        <v>2085.48</v>
      </c>
      <c r="S6" s="4">
        <v>944.71</v>
      </c>
      <c r="T6" s="4">
        <v>0</v>
      </c>
      <c r="U6" s="4">
        <v>0</v>
      </c>
      <c r="V6" s="4">
        <v>0</v>
      </c>
      <c r="W6" s="4"/>
      <c r="X6" s="4">
        <v>1499</v>
      </c>
      <c r="Y6" s="4">
        <v>0</v>
      </c>
      <c r="Z6" s="4">
        <v>123</v>
      </c>
      <c r="AA6" s="4">
        <v>479.7</v>
      </c>
      <c r="AB6" s="4">
        <f>B6+D6+F6+H6+J6+L6+N6+P6+R6+T6+V6+X6+Z6</f>
        <v>20048.77</v>
      </c>
      <c r="AC6" s="4">
        <f t="shared" si="1"/>
        <v>12200.809999999998</v>
      </c>
    </row>
    <row r="7" spans="1:29" s="9" customFormat="1" ht="30" customHeight="1" x14ac:dyDescent="0.25">
      <c r="A7" s="11" t="s">
        <v>10</v>
      </c>
      <c r="B7" s="7">
        <v>3192.29</v>
      </c>
      <c r="C7" s="7">
        <v>2636.11</v>
      </c>
      <c r="D7" s="7">
        <v>8329.1200000000008</v>
      </c>
      <c r="E7" s="7">
        <v>5554.51</v>
      </c>
      <c r="F7" s="7">
        <v>5456.67</v>
      </c>
      <c r="G7" s="7">
        <v>5624.93</v>
      </c>
      <c r="H7" s="7">
        <v>7717.23</v>
      </c>
      <c r="I7" s="7">
        <v>6458.54</v>
      </c>
      <c r="J7" s="7">
        <v>5776.45</v>
      </c>
      <c r="K7" s="7">
        <v>7058.85</v>
      </c>
      <c r="L7" s="7">
        <v>4343.99</v>
      </c>
      <c r="M7" s="7">
        <v>3362.03</v>
      </c>
      <c r="N7" s="7">
        <v>5824.52</v>
      </c>
      <c r="O7" s="7">
        <v>7112.18</v>
      </c>
      <c r="P7" s="7">
        <v>1429.76</v>
      </c>
      <c r="Q7" s="7">
        <v>1483</v>
      </c>
      <c r="R7" s="7">
        <v>7007.6</v>
      </c>
      <c r="S7" s="7">
        <v>4754.09</v>
      </c>
      <c r="T7" s="7">
        <v>2150</v>
      </c>
      <c r="U7" s="7">
        <v>2120.3000000000002</v>
      </c>
      <c r="V7" s="7">
        <v>2109.1999999999998</v>
      </c>
      <c r="W7" s="7">
        <v>2271.1799999999998</v>
      </c>
      <c r="X7" s="7">
        <v>2391.02</v>
      </c>
      <c r="Y7" s="7">
        <v>2020.94</v>
      </c>
      <c r="Z7" s="7">
        <v>1895.46</v>
      </c>
      <c r="AA7" s="7">
        <v>1823.79</v>
      </c>
      <c r="AB7" s="13">
        <f>B7+D7+F7+H7+J7+L7+N7+P7+R7+T7+V7+X7+Z7</f>
        <v>57623.31</v>
      </c>
      <c r="AC7" s="7">
        <f t="shared" si="1"/>
        <v>52280.450000000012</v>
      </c>
    </row>
    <row r="8" spans="1:29" s="9" customFormat="1" ht="30" customHeight="1" x14ac:dyDescent="0.25">
      <c r="A8" s="10" t="s">
        <v>14</v>
      </c>
      <c r="B8" s="7">
        <f>SUM(B9:B11)</f>
        <v>129864.69</v>
      </c>
      <c r="C8" s="7">
        <f t="shared" ref="C8:AA8" si="2">SUM(C9:C11)</f>
        <v>149289.04999999999</v>
      </c>
      <c r="D8" s="7">
        <f t="shared" si="2"/>
        <v>118915.25</v>
      </c>
      <c r="E8" s="7">
        <f t="shared" si="2"/>
        <v>121958.16</v>
      </c>
      <c r="F8" s="7">
        <f t="shared" si="2"/>
        <v>19638.830000000002</v>
      </c>
      <c r="G8" s="7">
        <f t="shared" si="2"/>
        <v>47214.3</v>
      </c>
      <c r="H8" s="7">
        <f t="shared" si="2"/>
        <v>44638.93</v>
      </c>
      <c r="I8" s="7">
        <f t="shared" si="2"/>
        <v>57078.16</v>
      </c>
      <c r="J8" s="7">
        <f t="shared" si="2"/>
        <v>109738.42</v>
      </c>
      <c r="K8" s="7">
        <f t="shared" si="2"/>
        <v>92596.77</v>
      </c>
      <c r="L8" s="7">
        <f t="shared" si="2"/>
        <v>39345.279999999999</v>
      </c>
      <c r="M8" s="7">
        <f t="shared" si="2"/>
        <v>37674.31</v>
      </c>
      <c r="N8" s="7">
        <f t="shared" si="2"/>
        <v>72787.09</v>
      </c>
      <c r="O8" s="7">
        <f t="shared" si="2"/>
        <v>158774.51</v>
      </c>
      <c r="P8" s="7">
        <f t="shared" si="2"/>
        <v>75187.58</v>
      </c>
      <c r="Q8" s="7">
        <f t="shared" si="2"/>
        <v>69565.320000000007</v>
      </c>
      <c r="R8" s="7">
        <f t="shared" si="2"/>
        <v>75230.03</v>
      </c>
      <c r="S8" s="7">
        <f t="shared" si="2"/>
        <v>35981.360000000001</v>
      </c>
      <c r="T8" s="7">
        <f t="shared" si="2"/>
        <v>15859.35</v>
      </c>
      <c r="U8" s="7">
        <f t="shared" si="2"/>
        <v>11430</v>
      </c>
      <c r="V8" s="7">
        <f t="shared" si="2"/>
        <v>33047.43</v>
      </c>
      <c r="W8" s="7">
        <f t="shared" si="2"/>
        <v>45511.25</v>
      </c>
      <c r="X8" s="7">
        <f t="shared" si="2"/>
        <v>7014</v>
      </c>
      <c r="Y8" s="7">
        <f t="shared" si="2"/>
        <v>10430</v>
      </c>
      <c r="Z8" s="7">
        <f t="shared" si="2"/>
        <v>7186</v>
      </c>
      <c r="AA8" s="7">
        <f t="shared" si="2"/>
        <v>11799</v>
      </c>
      <c r="AB8" s="7">
        <f>B8+D8+F8+H8+J8+L8+N8+P8+R8+T8+V8+X8+Z8</f>
        <v>748452.88</v>
      </c>
      <c r="AC8" s="7">
        <f>C8+E8+G8+I8+K8+M8+O8+Q8+S8+U8+W8+Y8+AA8</f>
        <v>849302.19000000006</v>
      </c>
    </row>
    <row r="9" spans="1:29" ht="15" customHeight="1" x14ac:dyDescent="0.25">
      <c r="A9" s="3" t="s">
        <v>15</v>
      </c>
      <c r="B9" s="4">
        <v>15510.95</v>
      </c>
      <c r="C9" s="4">
        <v>11663.14</v>
      </c>
      <c r="D9" s="4">
        <v>0</v>
      </c>
      <c r="E9" s="4">
        <v>0</v>
      </c>
      <c r="F9" s="4">
        <v>0</v>
      </c>
      <c r="G9" s="4">
        <v>0</v>
      </c>
      <c r="H9" s="4">
        <v>400</v>
      </c>
      <c r="I9" s="4">
        <v>0</v>
      </c>
      <c r="J9" s="4">
        <v>64263.06</v>
      </c>
      <c r="K9" s="4">
        <v>42549.51</v>
      </c>
      <c r="L9" s="4">
        <v>13887.2</v>
      </c>
      <c r="M9" s="4">
        <v>8971.07</v>
      </c>
      <c r="N9" s="4">
        <v>25840</v>
      </c>
      <c r="O9" s="4">
        <v>25550</v>
      </c>
      <c r="P9" s="4">
        <v>42307.82</v>
      </c>
      <c r="Q9" s="4">
        <v>37010.230000000003</v>
      </c>
      <c r="R9" s="4">
        <v>0</v>
      </c>
      <c r="S9" s="4">
        <v>0</v>
      </c>
      <c r="T9" s="4">
        <v>0</v>
      </c>
      <c r="U9" s="4">
        <v>2600</v>
      </c>
      <c r="V9" s="4">
        <v>0</v>
      </c>
      <c r="W9" s="4">
        <v>0</v>
      </c>
      <c r="X9" s="4">
        <v>0</v>
      </c>
      <c r="Y9" s="4">
        <v>3640</v>
      </c>
      <c r="Z9" s="4">
        <v>0</v>
      </c>
      <c r="AA9" s="4">
        <v>0</v>
      </c>
      <c r="AB9" s="4">
        <f t="shared" ref="AB9:AB11" si="3">B9+D9+F9+H9+J9+L9+N9+P9+R9+T9+V9+X9+Z9</f>
        <v>162209.03</v>
      </c>
      <c r="AC9" s="4">
        <f>C9+E9+G9+I9+K9+M9+O9+Q9+S9+U9+W9+Y9+AA9</f>
        <v>131983.95000000001</v>
      </c>
    </row>
    <row r="10" spans="1:29" ht="15" customHeight="1" x14ac:dyDescent="0.25">
      <c r="A10" s="3" t="s">
        <v>16</v>
      </c>
      <c r="B10" s="4">
        <f>25200+6350</f>
        <v>31550</v>
      </c>
      <c r="C10" s="4">
        <f>27350+7700</f>
        <v>35050</v>
      </c>
      <c r="D10" s="4">
        <f>33030+10601.36</f>
        <v>43631.360000000001</v>
      </c>
      <c r="E10" s="4">
        <f>35840+13139</f>
        <v>48979</v>
      </c>
      <c r="F10" s="4">
        <f>9800+3500</f>
        <v>13300</v>
      </c>
      <c r="G10" s="4">
        <f>13600+4500</f>
        <v>18100</v>
      </c>
      <c r="H10" s="4">
        <f>18000+6522</f>
        <v>24522</v>
      </c>
      <c r="I10" s="4">
        <f>15350+7325.4</f>
        <v>22675.4</v>
      </c>
      <c r="J10" s="4">
        <f>14550+4085</f>
        <v>18635</v>
      </c>
      <c r="K10" s="4">
        <f>11690+4500</f>
        <v>16190</v>
      </c>
      <c r="L10" s="4">
        <f>8520+5450</f>
        <v>13970</v>
      </c>
      <c r="M10" s="4">
        <f>9690+4900</f>
        <v>14590</v>
      </c>
      <c r="N10" s="4">
        <f>33800+6150</f>
        <v>39950</v>
      </c>
      <c r="O10" s="4">
        <f>39300+7700</f>
        <v>47000</v>
      </c>
      <c r="P10" s="4">
        <f>11432+4000</f>
        <v>15432</v>
      </c>
      <c r="Q10" s="4">
        <f>14861+3000</f>
        <v>17861</v>
      </c>
      <c r="R10" s="4">
        <f>12060+6000</f>
        <v>18060</v>
      </c>
      <c r="S10" s="4">
        <f>15828+4820</f>
        <v>20648</v>
      </c>
      <c r="T10" s="4">
        <f>4100+1910</f>
        <v>6010</v>
      </c>
      <c r="U10" s="4">
        <f>6500+2330</f>
        <v>8830</v>
      </c>
      <c r="V10" s="4">
        <f>6900+3950</f>
        <v>10850</v>
      </c>
      <c r="W10" s="4">
        <f>7900+5550</f>
        <v>13450</v>
      </c>
      <c r="X10" s="4">
        <f>2330+2696</f>
        <v>5026</v>
      </c>
      <c r="Y10" s="4">
        <f>3410+3380</f>
        <v>6790</v>
      </c>
      <c r="Z10" s="4">
        <f>4544+2642</f>
        <v>7186</v>
      </c>
      <c r="AA10" s="4">
        <f>4986+2763</f>
        <v>7749</v>
      </c>
      <c r="AB10" s="4">
        <f t="shared" si="3"/>
        <v>248122.36</v>
      </c>
      <c r="AC10" s="4">
        <f t="shared" si="1"/>
        <v>277912.40000000002</v>
      </c>
    </row>
    <row r="11" spans="1:29" x14ac:dyDescent="0.25">
      <c r="A11" s="3" t="s">
        <v>17</v>
      </c>
      <c r="B11" s="4">
        <v>82803.740000000005</v>
      </c>
      <c r="C11" s="4">
        <v>102575.91</v>
      </c>
      <c r="D11" s="4">
        <v>75283.89</v>
      </c>
      <c r="E11" s="4">
        <v>72979.16</v>
      </c>
      <c r="F11" s="4">
        <v>6338.83</v>
      </c>
      <c r="G11" s="4">
        <v>29114.3</v>
      </c>
      <c r="H11" s="4">
        <v>19716.93</v>
      </c>
      <c r="I11" s="4">
        <v>34402.76</v>
      </c>
      <c r="J11" s="4">
        <v>26840.36</v>
      </c>
      <c r="K11" s="4">
        <v>33857.26</v>
      </c>
      <c r="L11" s="4">
        <v>11488.08</v>
      </c>
      <c r="M11" s="4">
        <v>14113.24</v>
      </c>
      <c r="N11" s="4">
        <v>6997.09</v>
      </c>
      <c r="O11" s="4">
        <v>86224.51</v>
      </c>
      <c r="P11" s="4">
        <v>17447.759999999998</v>
      </c>
      <c r="Q11" s="4">
        <v>14694.09</v>
      </c>
      <c r="R11" s="4">
        <v>57170.03</v>
      </c>
      <c r="S11" s="4">
        <v>15333.36</v>
      </c>
      <c r="T11" s="4">
        <v>9849.35</v>
      </c>
      <c r="U11" s="4">
        <v>0</v>
      </c>
      <c r="V11" s="4">
        <v>22197.43</v>
      </c>
      <c r="W11" s="4">
        <v>32061.25</v>
      </c>
      <c r="X11" s="4">
        <v>1988</v>
      </c>
      <c r="Y11" s="4">
        <v>0</v>
      </c>
      <c r="Z11" s="4">
        <v>0</v>
      </c>
      <c r="AA11" s="4">
        <v>4050</v>
      </c>
      <c r="AB11" s="4">
        <f t="shared" si="3"/>
        <v>338121.48999999993</v>
      </c>
      <c r="AC11" s="4">
        <f t="shared" si="1"/>
        <v>439405.84</v>
      </c>
    </row>
  </sheetData>
  <mergeCells count="14">
    <mergeCell ref="L1:M1"/>
    <mergeCell ref="B1:C1"/>
    <mergeCell ref="D1:E1"/>
    <mergeCell ref="F1:G1"/>
    <mergeCell ref="H1:I1"/>
    <mergeCell ref="J1:K1"/>
    <mergeCell ref="Z1:AA1"/>
    <mergeCell ref="AB1:AC1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  <pageSetup paperSize="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Ogółem jednostki</vt:lpstr>
      <vt:lpstr>Placówki Oświatowe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Paluszkiewicz</dc:creator>
  <cp:lastModifiedBy>Tatiana Cynka</cp:lastModifiedBy>
  <cp:lastPrinted>2021-05-18T10:08:39Z</cp:lastPrinted>
  <dcterms:created xsi:type="dcterms:W3CDTF">2015-06-05T18:19:34Z</dcterms:created>
  <dcterms:modified xsi:type="dcterms:W3CDTF">2021-05-18T10:22:30Z</dcterms:modified>
</cp:coreProperties>
</file>