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cynka\Desktop\"/>
    </mc:Choice>
  </mc:AlternateContent>
  <xr:revisionPtr revIDLastSave="0" documentId="13_ncr:1_{1784956C-C121-4C4B-9F86-5B2D3EF0303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8" i="1" l="1"/>
  <c r="C108" i="1"/>
  <c r="N106" i="1"/>
  <c r="M106" i="1"/>
  <c r="L106" i="1"/>
  <c r="K106" i="1"/>
  <c r="D106" i="1"/>
  <c r="C106" i="1"/>
  <c r="N98" i="1"/>
  <c r="M98" i="1"/>
  <c r="L98" i="1"/>
  <c r="K98" i="1"/>
  <c r="D98" i="1"/>
  <c r="C98" i="1"/>
  <c r="C20" i="1" l="1"/>
  <c r="D64" i="1"/>
  <c r="D20" i="1"/>
  <c r="F35" i="1"/>
  <c r="K35" i="1" s="1"/>
  <c r="N147" i="1"/>
  <c r="M147" i="1"/>
  <c r="L147" i="1"/>
  <c r="K147" i="1"/>
  <c r="D147" i="1"/>
  <c r="C147" i="1"/>
  <c r="C110" i="1"/>
  <c r="D110" i="1"/>
  <c r="E110" i="1"/>
  <c r="L110" i="1"/>
  <c r="M110" i="1"/>
  <c r="N110" i="1"/>
  <c r="N76" i="1"/>
  <c r="M76" i="1"/>
  <c r="L76" i="1"/>
  <c r="K76" i="1"/>
  <c r="D76" i="1"/>
  <c r="C76" i="1"/>
  <c r="N74" i="1"/>
  <c r="M74" i="1"/>
  <c r="L74" i="1"/>
  <c r="K74" i="1"/>
  <c r="D74" i="1"/>
  <c r="C74" i="1"/>
  <c r="M129" i="1" l="1"/>
  <c r="N129" i="1"/>
  <c r="H129" i="1"/>
  <c r="I129" i="1"/>
  <c r="J129" i="1"/>
  <c r="L129" i="1"/>
  <c r="E129" i="1"/>
  <c r="D129" i="1"/>
  <c r="C129" i="1"/>
  <c r="L114" i="1"/>
  <c r="M114" i="1"/>
  <c r="N114" i="1"/>
  <c r="H114" i="1"/>
  <c r="I114" i="1"/>
  <c r="J114" i="1"/>
  <c r="E114" i="1"/>
  <c r="D114" i="1"/>
  <c r="C114" i="1"/>
  <c r="F128" i="1"/>
  <c r="K128" i="1" s="1"/>
  <c r="F120" i="1"/>
  <c r="K120" i="1" s="1"/>
  <c r="F118" i="1"/>
  <c r="K118" i="1" s="1"/>
  <c r="F116" i="1"/>
  <c r="K116" i="1" s="1"/>
  <c r="F115" i="1"/>
  <c r="F130" i="1"/>
  <c r="L112" i="1"/>
  <c r="M112" i="1"/>
  <c r="N112" i="1"/>
  <c r="D112" i="1"/>
  <c r="E112" i="1"/>
  <c r="F113" i="1"/>
  <c r="F112" i="1" s="1"/>
  <c r="C113" i="1"/>
  <c r="C112" i="1" s="1"/>
  <c r="F111" i="1"/>
  <c r="L108" i="1"/>
  <c r="M108" i="1"/>
  <c r="N108" i="1"/>
  <c r="E108" i="1"/>
  <c r="F109" i="1"/>
  <c r="K109" i="1" s="1"/>
  <c r="K108" i="1" s="1"/>
  <c r="F131" i="1"/>
  <c r="F114" i="1" l="1"/>
  <c r="K111" i="1"/>
  <c r="K110" i="1" s="1"/>
  <c r="F110" i="1"/>
  <c r="K115" i="1"/>
  <c r="K114" i="1" s="1"/>
  <c r="F108" i="1"/>
  <c r="K113" i="1"/>
  <c r="K112" i="1" s="1"/>
  <c r="K131" i="1"/>
  <c r="K67" i="1" l="1"/>
  <c r="D25" i="1"/>
  <c r="C25" i="1"/>
  <c r="L25" i="1"/>
  <c r="M25" i="1"/>
  <c r="M158" i="1" s="1"/>
  <c r="N25" i="1"/>
  <c r="K47" i="1"/>
  <c r="K46" i="1"/>
  <c r="K45" i="1"/>
  <c r="K21" i="1"/>
  <c r="F73" i="1"/>
  <c r="F153" i="1"/>
  <c r="F140" i="1"/>
  <c r="K140" i="1" s="1"/>
  <c r="F104" i="1"/>
  <c r="F79" i="1"/>
  <c r="F66" i="1"/>
  <c r="K66" i="1" s="1"/>
  <c r="F54" i="1"/>
  <c r="F68" i="1"/>
  <c r="F90" i="1"/>
  <c r="K90" i="1" s="1"/>
  <c r="F89" i="1"/>
  <c r="F86" i="1"/>
  <c r="K86" i="1" s="1"/>
  <c r="F85" i="1"/>
  <c r="F41" i="1" l="1"/>
  <c r="K41" i="1" s="1"/>
  <c r="F32" i="1"/>
  <c r="K32" i="1" s="1"/>
  <c r="F33" i="1"/>
  <c r="K33" i="1" s="1"/>
  <c r="F34" i="1"/>
  <c r="K34" i="1" s="1"/>
  <c r="F36" i="1"/>
  <c r="K36" i="1" s="1"/>
  <c r="F37" i="1"/>
  <c r="K37" i="1" s="1"/>
  <c r="F38" i="1"/>
  <c r="K38" i="1" s="1"/>
  <c r="F27" i="1"/>
  <c r="K27" i="1" s="1"/>
  <c r="F28" i="1"/>
  <c r="K28" i="1" s="1"/>
  <c r="F29" i="1"/>
  <c r="K29" i="1" s="1"/>
  <c r="F30" i="1"/>
  <c r="K30" i="1" s="1"/>
  <c r="F31" i="1"/>
  <c r="K31" i="1" s="1"/>
  <c r="E25" i="1"/>
  <c r="H25" i="1"/>
  <c r="J25" i="1"/>
  <c r="F26" i="1"/>
  <c r="K26" i="1" s="1"/>
  <c r="C14" i="1"/>
  <c r="F71" i="1"/>
  <c r="F44" i="1"/>
  <c r="C84" i="1"/>
  <c r="C87" i="1" l="1"/>
  <c r="F65" i="1" l="1"/>
  <c r="C65" i="1" l="1"/>
  <c r="C64" i="1" s="1"/>
  <c r="L134" i="1" l="1"/>
  <c r="M134" i="1"/>
  <c r="N134" i="1"/>
  <c r="D134" i="1"/>
  <c r="E134" i="1"/>
  <c r="C134" i="1"/>
  <c r="F134" i="1"/>
  <c r="F19" i="1"/>
  <c r="K135" i="1" l="1"/>
  <c r="K134" i="1" s="1"/>
  <c r="E20" i="1"/>
  <c r="D61" i="1" l="1"/>
  <c r="E61" i="1"/>
  <c r="C61" i="1"/>
  <c r="K63" i="1"/>
  <c r="L61" i="1"/>
  <c r="M61" i="1"/>
  <c r="N61" i="1"/>
  <c r="F62" i="1"/>
  <c r="F61" i="1" s="1"/>
  <c r="L94" i="1"/>
  <c r="M94" i="1"/>
  <c r="N94" i="1"/>
  <c r="D94" i="1"/>
  <c r="E94" i="1"/>
  <c r="C94" i="1"/>
  <c r="K95" i="1"/>
  <c r="K94" i="1" s="1"/>
  <c r="F40" i="1"/>
  <c r="F14" i="1"/>
  <c r="K62" i="1" l="1"/>
  <c r="K61" i="1" s="1"/>
  <c r="F94" i="1"/>
  <c r="D81" i="1"/>
  <c r="G81" i="1"/>
  <c r="H81" i="1"/>
  <c r="I81" i="1"/>
  <c r="J81" i="1"/>
  <c r="L81" i="1"/>
  <c r="M81" i="1"/>
  <c r="N81" i="1"/>
  <c r="O81" i="1"/>
  <c r="C81" i="1"/>
  <c r="K82" i="1"/>
  <c r="K81" i="1" s="1"/>
  <c r="F81" i="1"/>
  <c r="F141" i="1"/>
  <c r="F101" i="1" l="1"/>
  <c r="F87" i="1"/>
  <c r="K87" i="1" s="1"/>
  <c r="F25" i="1"/>
  <c r="F132" i="1"/>
  <c r="F129" i="1" s="1"/>
  <c r="F22" i="1"/>
  <c r="C149" i="1"/>
  <c r="D149" i="1"/>
  <c r="E149" i="1"/>
  <c r="H149" i="1"/>
  <c r="J149" i="1"/>
  <c r="L149" i="1"/>
  <c r="M149" i="1"/>
  <c r="N149" i="1"/>
  <c r="D70" i="1"/>
  <c r="E83" i="1"/>
  <c r="K89" i="1"/>
  <c r="C71" i="1"/>
  <c r="K60" i="1"/>
  <c r="K59" i="1"/>
  <c r="K85" i="1"/>
  <c r="K56" i="1" l="1"/>
  <c r="K44" i="1"/>
  <c r="K22" i="1"/>
  <c r="K20" i="1" s="1"/>
  <c r="K68" i="1"/>
  <c r="M70" i="1"/>
  <c r="N70" i="1"/>
  <c r="L70" i="1"/>
  <c r="M156" i="1"/>
  <c r="N156" i="1"/>
  <c r="L156" i="1"/>
  <c r="C70" i="1"/>
  <c r="F70" i="1"/>
  <c r="K71" i="1"/>
  <c r="K70" i="1" s="1"/>
  <c r="H108" i="1"/>
  <c r="I108" i="1"/>
  <c r="J108" i="1"/>
  <c r="H20" i="1"/>
  <c r="I20" i="1"/>
  <c r="J20" i="1"/>
  <c r="L20" i="1"/>
  <c r="M20" i="1"/>
  <c r="N20" i="1"/>
  <c r="K40" i="1"/>
  <c r="K132" i="1"/>
  <c r="K129" i="1" s="1"/>
  <c r="D100" i="1"/>
  <c r="E100" i="1"/>
  <c r="F100" i="1"/>
  <c r="H100" i="1"/>
  <c r="I100" i="1"/>
  <c r="J100" i="1"/>
  <c r="L100" i="1"/>
  <c r="M100" i="1"/>
  <c r="N100" i="1"/>
  <c r="C100" i="1"/>
  <c r="D152" i="1"/>
  <c r="E152" i="1"/>
  <c r="H152" i="1"/>
  <c r="I152" i="1"/>
  <c r="J152" i="1"/>
  <c r="L152" i="1"/>
  <c r="M152" i="1"/>
  <c r="N152" i="1"/>
  <c r="C152" i="1"/>
  <c r="D154" i="1"/>
  <c r="E154" i="1"/>
  <c r="H154" i="1"/>
  <c r="I154" i="1"/>
  <c r="J154" i="1"/>
  <c r="L154" i="1"/>
  <c r="M154" i="1"/>
  <c r="N154" i="1"/>
  <c r="C154" i="1"/>
  <c r="D72" i="1"/>
  <c r="E72" i="1"/>
  <c r="H72" i="1"/>
  <c r="I72" i="1"/>
  <c r="J72" i="1"/>
  <c r="L72" i="1"/>
  <c r="M72" i="1"/>
  <c r="N72" i="1"/>
  <c r="C72" i="1"/>
  <c r="D78" i="1"/>
  <c r="E78" i="1"/>
  <c r="H78" i="1"/>
  <c r="I78" i="1"/>
  <c r="J78" i="1"/>
  <c r="L78" i="1"/>
  <c r="M78" i="1"/>
  <c r="N78" i="1"/>
  <c r="C78" i="1"/>
  <c r="F80" i="1"/>
  <c r="K80" i="1" s="1"/>
  <c r="K73" i="1"/>
  <c r="K72" i="1" s="1"/>
  <c r="F154" i="1"/>
  <c r="K153" i="1"/>
  <c r="K152" i="1" s="1"/>
  <c r="F138" i="1"/>
  <c r="K138" i="1" s="1"/>
  <c r="K133" i="1"/>
  <c r="K101" i="1"/>
  <c r="K100" i="1" s="1"/>
  <c r="K79" i="1"/>
  <c r="K155" i="1" l="1"/>
  <c r="K154" i="1" s="1"/>
  <c r="K54" i="1"/>
  <c r="F78" i="1"/>
  <c r="K78" i="1"/>
  <c r="F152" i="1"/>
  <c r="F72" i="1"/>
  <c r="K157" i="1"/>
  <c r="K156" i="1" s="1"/>
  <c r="E156" i="1"/>
  <c r="D156" i="1"/>
  <c r="C156" i="1"/>
  <c r="F151" i="1"/>
  <c r="K151" i="1" s="1"/>
  <c r="I150" i="1"/>
  <c r="I149" i="1" s="1"/>
  <c r="K150" i="1"/>
  <c r="K145" i="1"/>
  <c r="K144" i="1" s="1"/>
  <c r="I145" i="1"/>
  <c r="I144" i="1" s="1"/>
  <c r="F145" i="1"/>
  <c r="F144" i="1" s="1"/>
  <c r="N144" i="1"/>
  <c r="M144" i="1"/>
  <c r="L144" i="1"/>
  <c r="H144" i="1"/>
  <c r="E144" i="1"/>
  <c r="D144" i="1"/>
  <c r="C144" i="1"/>
  <c r="N142" i="1"/>
  <c r="M142" i="1"/>
  <c r="L142" i="1"/>
  <c r="I142" i="1"/>
  <c r="H142" i="1"/>
  <c r="E142" i="1"/>
  <c r="D142" i="1"/>
  <c r="D136" i="1" s="1"/>
  <c r="C142" i="1"/>
  <c r="C136" i="1" s="1"/>
  <c r="C158" i="1" s="1"/>
  <c r="K141" i="1"/>
  <c r="F139" i="1"/>
  <c r="F137" i="1"/>
  <c r="K137" i="1" s="1"/>
  <c r="N136" i="1"/>
  <c r="N158" i="1" s="1"/>
  <c r="J136" i="1"/>
  <c r="I136" i="1"/>
  <c r="H136" i="1"/>
  <c r="E136" i="1"/>
  <c r="K104" i="1"/>
  <c r="I103" i="1"/>
  <c r="I102" i="1" s="1"/>
  <c r="F103" i="1"/>
  <c r="K103" i="1" s="1"/>
  <c r="M102" i="1"/>
  <c r="L102" i="1"/>
  <c r="J102" i="1"/>
  <c r="H102" i="1"/>
  <c r="E102" i="1"/>
  <c r="D102" i="1"/>
  <c r="C102" i="1"/>
  <c r="K93" i="1"/>
  <c r="K92" i="1" s="1"/>
  <c r="N92" i="1"/>
  <c r="M92" i="1"/>
  <c r="L92" i="1"/>
  <c r="E92" i="1"/>
  <c r="D92" i="1"/>
  <c r="D83" i="1" s="1"/>
  <c r="C92" i="1"/>
  <c r="C83" i="1" s="1"/>
  <c r="I91" i="1"/>
  <c r="F91" i="1"/>
  <c r="K91" i="1" s="1"/>
  <c r="N83" i="1"/>
  <c r="M83" i="1"/>
  <c r="L83" i="1"/>
  <c r="J83" i="1"/>
  <c r="H83" i="1"/>
  <c r="I65" i="1"/>
  <c r="I64" i="1" s="1"/>
  <c r="N64" i="1"/>
  <c r="M64" i="1"/>
  <c r="L64" i="1"/>
  <c r="J64" i="1"/>
  <c r="H64" i="1"/>
  <c r="E64" i="1"/>
  <c r="I57" i="1"/>
  <c r="K57" i="1"/>
  <c r="I55" i="1"/>
  <c r="K55" i="1"/>
  <c r="I44" i="1"/>
  <c r="F42" i="1"/>
  <c r="K42" i="1" s="1"/>
  <c r="F39" i="1"/>
  <c r="I19" i="1"/>
  <c r="I18" i="1" s="1"/>
  <c r="K19" i="1"/>
  <c r="K18" i="1" s="1"/>
  <c r="N18" i="1"/>
  <c r="M18" i="1"/>
  <c r="L18" i="1"/>
  <c r="H18" i="1"/>
  <c r="E18" i="1"/>
  <c r="D18" i="1"/>
  <c r="C18" i="1"/>
  <c r="I17" i="1"/>
  <c r="I16" i="1" s="1"/>
  <c r="F17" i="1"/>
  <c r="N16" i="1"/>
  <c r="M16" i="1"/>
  <c r="L16" i="1"/>
  <c r="J16" i="1"/>
  <c r="H16" i="1"/>
  <c r="E16" i="1"/>
  <c r="D16" i="1"/>
  <c r="C16" i="1"/>
  <c r="I15" i="1"/>
  <c r="F15" i="1"/>
  <c r="K15" i="1" s="1"/>
  <c r="N13" i="1"/>
  <c r="M13" i="1"/>
  <c r="L13" i="1"/>
  <c r="I13" i="1"/>
  <c r="H13" i="1"/>
  <c r="E13" i="1"/>
  <c r="C13" i="1"/>
  <c r="J158" i="1" l="1"/>
  <c r="H158" i="1"/>
  <c r="E158" i="1"/>
  <c r="F20" i="1"/>
  <c r="K39" i="1"/>
  <c r="K25" i="1" s="1"/>
  <c r="F142" i="1"/>
  <c r="K142" i="1"/>
  <c r="K149" i="1"/>
  <c r="F149" i="1"/>
  <c r="I56" i="1"/>
  <c r="I25" i="1" s="1"/>
  <c r="F102" i="1"/>
  <c r="F16" i="1"/>
  <c r="K16" i="1"/>
  <c r="K139" i="1"/>
  <c r="K136" i="1" s="1"/>
  <c r="F64" i="1"/>
  <c r="K102" i="1"/>
  <c r="F156" i="1"/>
  <c r="F18" i="1"/>
  <c r="F136" i="1"/>
  <c r="I14" i="1"/>
  <c r="F13" i="1"/>
  <c r="K14" i="1"/>
  <c r="K13" i="1" s="1"/>
  <c r="D13" i="1"/>
  <c r="D158" i="1" s="1"/>
  <c r="F84" i="1"/>
  <c r="K84" i="1" s="1"/>
  <c r="K83" i="1" s="1"/>
  <c r="F92" i="1"/>
  <c r="K65" i="1"/>
  <c r="K64" i="1" s="1"/>
  <c r="I84" i="1"/>
  <c r="I83" i="1" s="1"/>
  <c r="K158" i="1" l="1"/>
  <c r="I158" i="1"/>
  <c r="F83" i="1"/>
  <c r="F158" i="1" s="1"/>
  <c r="M136" i="1"/>
  <c r="L136" i="1"/>
</calcChain>
</file>

<file path=xl/sharedStrings.xml><?xml version="1.0" encoding="utf-8"?>
<sst xmlns="http://schemas.openxmlformats.org/spreadsheetml/2006/main" count="367" uniqueCount="240">
  <si>
    <t>dział rozdział paragraf</t>
  </si>
  <si>
    <t>łączne koszty finansowe</t>
  </si>
  <si>
    <t>zmiana planu</t>
  </si>
  <si>
    <t>opis zadania</t>
  </si>
  <si>
    <t>zmiana do planu</t>
  </si>
  <si>
    <t>plan po zmianach na rok budżetowy 2015</t>
  </si>
  <si>
    <t>Opis zadania</t>
  </si>
  <si>
    <t xml:space="preserve"> źródła finansowania</t>
  </si>
  <si>
    <t>Uwagi</t>
  </si>
  <si>
    <t>dochody własne jst</t>
  </si>
  <si>
    <t>środki wymienione
w art. 5 ust. 1 pkt 2 i 3 u.f.p.</t>
  </si>
  <si>
    <t>nazwa zadania inwestycyjnego</t>
  </si>
  <si>
    <t>dział 010 rozdział 01010 par. 6050</t>
  </si>
  <si>
    <t>x</t>
  </si>
  <si>
    <t>Krosinko ul. Wierzbowa - kanalizacja, wodociąg w Głuszynie, kanalizacja sanitarna Daszewice ul Leśna i bloki Nadleśnictwa Babki, Dymaczewo Stare ul. Boczna do ul. Czereśniowej - wodociąg i ul. Czereśniowa II etap - wodociąg.</t>
  </si>
  <si>
    <t>WPF</t>
  </si>
  <si>
    <t>dział 600 rozdział 60004 par. 6050, par. 6057, par. 6059</t>
  </si>
  <si>
    <t>3.</t>
  </si>
  <si>
    <t>Niskoemisyjne przedsięwzięcia w zakresie transportu zbiorowego</t>
  </si>
  <si>
    <t>4.</t>
  </si>
  <si>
    <t>sygnalizacja świetlna ul. Leszczyńska - w rejonie ul. Krasickiego</t>
  </si>
  <si>
    <t>dział 600 rozdział 60014 par. 6300</t>
  </si>
  <si>
    <t>Współpraca z Powiatem Poznańskim - dotacja celowa na pomoc finansową dla Powiatu Poznańskiego.</t>
  </si>
  <si>
    <t>Mosina ul. Piaskowa i ul. Ptasia, Baranówko, Radzewice, Mieczewo, Krosinko ul. Ludwikowska od ul. Wiejskiej do ostatniej posesji, projekt Mosina ul. Kazimierza Odnowiceila z przedłużeniem w ul. Bolesława Krzywoustego.</t>
  </si>
  <si>
    <t>17.</t>
  </si>
  <si>
    <t>19.</t>
  </si>
  <si>
    <t>dział 700 rozdział 70005 par. 6050</t>
  </si>
  <si>
    <t>20.</t>
  </si>
  <si>
    <t>22.</t>
  </si>
  <si>
    <t>23.</t>
  </si>
  <si>
    <t>Modernizacja źródła ciepła i instalacji c.o. w budynkach oświatowych Gminy Mosina i termomodernizacja.</t>
  </si>
  <si>
    <t>25.</t>
  </si>
  <si>
    <t>Wymiana stolarki okiennej w starej części Szkoły Podstawowej w Krosinku</t>
  </si>
  <si>
    <t>Wykonanie projektu technicznego.</t>
  </si>
  <si>
    <t>dział 801 rozdział 80104 par. 6050</t>
  </si>
  <si>
    <t>dział 900 rozdział 90015 par. 6050</t>
  </si>
  <si>
    <t>Budowa i rozbudowa oświetlenia drogowego.</t>
  </si>
  <si>
    <t>Budowa sieci wodociągowych i kanalizacji sanitarnych w mieście.</t>
  </si>
  <si>
    <t>Mosina ul. Fredry i ul. Konopnickiej.</t>
  </si>
  <si>
    <t>31.</t>
  </si>
  <si>
    <t>Budowa szczelnego zbiornika wód deszczowych dla odwodnienia dróg na osiedlu Nowe Krosno w Mosinie.</t>
  </si>
  <si>
    <t>32.</t>
  </si>
  <si>
    <t>Budowa świetlic  środowiskowych.</t>
  </si>
  <si>
    <t>dział 921 rozdział 92120 par 6580</t>
  </si>
  <si>
    <t>dział 926 rozdział 92601  par. 6050</t>
  </si>
  <si>
    <t>38.</t>
  </si>
  <si>
    <t>39.</t>
  </si>
  <si>
    <t>Wentylacja i klimatyzacja w pomieszczenia budynku OSiR w Mosinie ul. Szkolna 1</t>
  </si>
  <si>
    <t>Wniesienie wkładu pieniężnego do Spółki - "Park Strzelnica spółka z o.o. w Mosinie"</t>
  </si>
  <si>
    <t>Ogółem</t>
  </si>
  <si>
    <t>dział 754 rozdział 75495 par. 6050</t>
  </si>
  <si>
    <t>dział 926 rozdział 92605 par. 6050</t>
  </si>
  <si>
    <t>dział 750 rozdział 75023 par.6060</t>
  </si>
  <si>
    <t>dział 600 rozdział 60016 par. 6050</t>
  </si>
  <si>
    <t>Odwodnienie dróg na osiedlu Nowe Krosno parr. 6050 100.000,00 zł, par. 6057 6.622.170,55 zł, par. 6059 1.577.829,45 zł</t>
  </si>
  <si>
    <t>dział 700 rozdział 70005 par. 6060</t>
  </si>
  <si>
    <t>Wykupy gruntów</t>
  </si>
  <si>
    <t>Załącznik nr 7</t>
  </si>
  <si>
    <t>dział 801 rozdział 80101 par. 6050</t>
  </si>
  <si>
    <t>Dotacja celowa na dofinansowanie modernizacji systemów grzewczych.</t>
  </si>
  <si>
    <t>Modernizacja monitoringu miejskiego</t>
  </si>
  <si>
    <t>21.</t>
  </si>
  <si>
    <t>47.</t>
  </si>
  <si>
    <t>Rozbudowa systemu teleinformatycznego, rozbudowa infrastruktury informatycznej.</t>
  </si>
  <si>
    <t>Rozbudowa i modernizacja systemu monitoringu na terenie Gminy Mosina.</t>
  </si>
  <si>
    <t>dział 926 rozdział 92601 par. 6010</t>
  </si>
  <si>
    <t>Projekty i budowa utwardzenia ulic wraz z odwodnieniem</t>
  </si>
  <si>
    <t>Adaptacja budynku  na ul. Dworcowej 3 w Mosinie na Urząd.</t>
  </si>
  <si>
    <t>Wykonanie adaptacji budynku na ul. Dworcowej 3 w Mosinie na Urząd.</t>
  </si>
  <si>
    <t>Adaptacja pomieszczeń budynku gminnego u zbiegu ulic Wiosny Ludów i Dembowskiego (Środowiskowy Dom Samopomocy)</t>
  </si>
  <si>
    <t>Rozbudowa Szkoły Podstawowej w Rogalinie z budową sali gimnastycznej wraz z infrastrukturą towarzyszącą.</t>
  </si>
  <si>
    <t>Projekt rozbudowy Szkoły Podstawowej w Krosinku (sala gimnastyczna i sale lekcyjne).</t>
  </si>
  <si>
    <t>Projekty i budowa obiektów małej architektury - wydatki w ramach funduszu sołeckiego oraz wydatki zgłoszone przez mieszkańców</t>
  </si>
  <si>
    <t>Doposażenie boiska - wydatki zgłoszone przez mieszkańców sołectwa Babki-Kubalin-Głuszyna</t>
  </si>
  <si>
    <t>Budowa obiektów małej architektury - wydatki realizowane w ramach funduszu sołeckiego</t>
  </si>
  <si>
    <t>Adaptacja pomieszczeń budynku gminnego u zbiegu ul. Wiosny Ludów i Dembowskiego w Mosinie (ŚDS).</t>
  </si>
  <si>
    <t>Wykupy gruntów pod drogi i na podstawie spec. ustawy o drogach z mocy prawa.</t>
  </si>
  <si>
    <t>Aktualizacja kosztorysów i inne opracowania konieczne do umożliwienia złożenia wniosku o dofinansowanie.</t>
  </si>
  <si>
    <t>Dotacja przeznaczona na dofinansowanie kosztów wymiany systemów ogrzewania węglowego na ekologiczne źródła ciepła.</t>
  </si>
  <si>
    <t>plan po zmianach</t>
  </si>
  <si>
    <t>dział 900 rozdział 90005 par. 6230</t>
  </si>
  <si>
    <t>dział 851 rozdział 85195 par.6300</t>
  </si>
  <si>
    <t>Dotacja celowa dla Powiatu Poznańskiego</t>
  </si>
  <si>
    <t xml:space="preserve">Utworzenie strefy rekreacyjnej na Pożegowie </t>
  </si>
  <si>
    <t>57.</t>
  </si>
  <si>
    <t>dział 754 rozdział 75412 par. 6230</t>
  </si>
  <si>
    <t xml:space="preserve">Dotacja celowa na dofinansowanie zakupu przyczepy dla OSP Mosina </t>
  </si>
  <si>
    <t>Zakup przyczepy dla OSP w Mosinie</t>
  </si>
  <si>
    <t>dział 801 rozdział 80148 par. 6060</t>
  </si>
  <si>
    <t>Zakup wyposażenia</t>
  </si>
  <si>
    <t>dział 921 rozdział 92109 par 6050</t>
  </si>
  <si>
    <t>Zakup pieca konwekcyjnego - parowego na wyposażenie kuchni SP1 w Mosinie.</t>
  </si>
  <si>
    <t>dział 630 rozdział 63003 par. 6050</t>
  </si>
  <si>
    <t>Budowa pomostu pływającego</t>
  </si>
  <si>
    <t>51.</t>
  </si>
  <si>
    <t>58.</t>
  </si>
  <si>
    <t>59.</t>
  </si>
  <si>
    <t>Stacja przesiadkowa w Mosinie, Drużynie i Pecnej, ścieżki rowerowe do  stacji przesiadkowych (par. 6050   200.000,00 zł, par. 6057  7.140.742,78 zł, par. 6059   2.332.628,88 zł.)</t>
  </si>
  <si>
    <t>Projekt, przebudowa, rozbudowa i modernizacja przedszkola - rozbudowa o 2-oddziałowy żłobek</t>
  </si>
  <si>
    <t>dział 600 rozdział 60013 par. 6050</t>
  </si>
  <si>
    <t>50.</t>
  </si>
  <si>
    <t>62.</t>
  </si>
  <si>
    <t>Doposażenie placu zabaw</t>
  </si>
  <si>
    <t>Doposażenie placu zabaw - fundusz sołecki Pecna</t>
  </si>
  <si>
    <t>Dział 900 rozdział 90095 par. 6060</t>
  </si>
  <si>
    <t>63.</t>
  </si>
  <si>
    <t>dochody z Rządowego Funduszu Inwestycji Lokalnych</t>
  </si>
  <si>
    <t xml:space="preserve"> </t>
  </si>
  <si>
    <t xml:space="preserve">do uchwały Nr </t>
  </si>
  <si>
    <t>plan 2021 r.</t>
  </si>
  <si>
    <t>Współpraca z Województwem Wielkopolskim - Budowa obusronnych przystanków komunikacyjnych przy drodze wojewódzkiej DW 431 - Mosina ul. Konopnickiej i  Krosinko ul. Wiejska.</t>
  </si>
  <si>
    <t>dział 900 rozdział 90002 par. 6050</t>
  </si>
  <si>
    <t xml:space="preserve">Rady Miejskiej w Mosinie z dnia </t>
  </si>
  <si>
    <t>Wydatki majątkowe na rok 2021</t>
  </si>
  <si>
    <t>Rozbudowa SP w Rogalinku wraz z odowdnieniem</t>
  </si>
  <si>
    <t>Aktualizacja projektu rozbudowy Szkoły Podstawowej w Krosinku o salę gimnastyczną i część dydaktyczno - wychowawczą.</t>
  </si>
  <si>
    <t>Rozbudowa Szkoły Podstawowej w Krosinku</t>
  </si>
  <si>
    <t>dział 900 rozdział 90001 par. 6050</t>
  </si>
  <si>
    <t>Modernizacja świetlic wiejskich wraz z zagospodarowaniem terenu.</t>
  </si>
  <si>
    <t>System fotowoltaiczny na budynkach świetlic</t>
  </si>
  <si>
    <t>dział 900 rozdział 90004 par. 6060</t>
  </si>
  <si>
    <t>Budowa sieci wodociągowych i kanalizacji sanitarnych na terenie Gminy Mosina.</t>
  </si>
  <si>
    <t>Budowa sieci wodociągowych i kanalizacji sanitarnych na terenie Gminy Mosina. Budowa przydomowych oczyszczalni i przyłączy kanalizacyjnych</t>
  </si>
  <si>
    <t>Chodnik ul.Poznańska w Czapurach.</t>
  </si>
  <si>
    <t>Projekt budowy tzw. Czerwonki (korekta drogi wojewódzkiej).</t>
  </si>
  <si>
    <t>Projekt ul. Lema w Mosinie  (Infrastruktura).</t>
  </si>
  <si>
    <t>Projekt ul. Chodkiewicza w Mosinie.</t>
  </si>
  <si>
    <t>Projekt ul. Sikorskiego i ul. Podgórnej w Rogalinku.</t>
  </si>
  <si>
    <t>Projekt ul. Promowej w Czapurach.</t>
  </si>
  <si>
    <t>Projekt ciągu komunikacyjncego na Osiedlu Nowe Krosno.</t>
  </si>
  <si>
    <t>Projekt i budowa ul. Tylnej w Krośnie.</t>
  </si>
  <si>
    <t>Projekt chodnika ul. Dębowa w Nowinkach.</t>
  </si>
  <si>
    <t>Budowa chodnika ul. Sosnowa w Wiórku.</t>
  </si>
  <si>
    <t>Budowa chodnika ul. Obrzańska w Mosinie.</t>
  </si>
  <si>
    <t>Budowa ul. Kazimierza Wielkiego, Bolesława Krzywoustego, Kazimierza Odnowiceila w Mosinie.</t>
  </si>
  <si>
    <t>Projekt kanalizacji deszczowej ul. Piotrowska między Babinką a  Głuszynką.</t>
  </si>
  <si>
    <t>Koncepcja ciagu pieszo rowerowego wzdłuż Kanału Mosińskiego między Parkiem Budzyń a ul. Lipową w Krosinku.</t>
  </si>
  <si>
    <t>Budowa ul. Lema w Mosinie. Zadanie współfinansowane z Funduszu Dróg Samorządowych.</t>
  </si>
  <si>
    <t>Budowa ul. Żeromskiego w Mosinie. Zadanie współfinansowane z Funduszu Dróg Samorządowych.</t>
  </si>
  <si>
    <t>Zagospodarowanie terenu działki 26/2 oraz ułożenie kostki przy działce 26/2</t>
  </si>
  <si>
    <t>Wydatki realizowane w ramach Funduszu Sołeckiego Sołectwa Babki.</t>
  </si>
  <si>
    <t>Gminny Program Rewitalizacji "Kokotek"</t>
  </si>
  <si>
    <t>Wykonanie koncepcji adaptacji budynku.</t>
  </si>
  <si>
    <t>Termomodernizacja budynku wielofunkcyjnego w Pecnej.</t>
  </si>
  <si>
    <t>Wydatek realizowany z Funduszu Sołeckiego.</t>
  </si>
  <si>
    <t>Monitoring w świetlicy wiejskiej oraz na terenie wokół świetlicy.</t>
  </si>
  <si>
    <t>Rozbudowa budynku szkolnego.</t>
  </si>
  <si>
    <t>Kontynuacja zadania.</t>
  </si>
  <si>
    <t>Rozbudowa SP w Krosinku o salę gimnastyczną i część dydaktyczno - wychowawczą.</t>
  </si>
  <si>
    <t>Zakup traktorka do koszenia trawy i części do kosiarek.</t>
  </si>
  <si>
    <t>Wykonanie dokumentacji.</t>
  </si>
  <si>
    <t>Budowa punktu przeładunkowego odpadów komunalnych.</t>
  </si>
  <si>
    <t>Budowa dwóch studni chłonnych przy ul. Makowej i Łąkowej w Wiórku.</t>
  </si>
  <si>
    <t>Wydatek realizowany w ramach Funduszu Sołeckiego Sołectwa Wiórek.</t>
  </si>
  <si>
    <t>dział 900 rozdział 90095 par. 6050</t>
  </si>
  <si>
    <t>Wydatki realizowane przez jednostki pomocnicze w ramach przydzielonych funduszy.</t>
  </si>
  <si>
    <t>Skatepark</t>
  </si>
  <si>
    <t>Wykonanie projektu.</t>
  </si>
  <si>
    <t>Projekt i wykonanie instalacji fotowoltaicznej w budynkach świetlic wiejskich w Żabinku, Mieczewie i Borkowicach.</t>
  </si>
  <si>
    <t>Przebudowa poddasza, wykonanie klimatyzacji.</t>
  </si>
  <si>
    <t>Wykonanie wentylacji i klimatyzacji w pomieszczeniach OSiR w Mosinie.</t>
  </si>
  <si>
    <t>dział 926 rozdział 92601 par. 6050</t>
  </si>
  <si>
    <t>Wydatki realizowane przez Sołectwo Rogalin</t>
  </si>
  <si>
    <t xml:space="preserve">WPF kwota 90.000,00 zł </t>
  </si>
  <si>
    <t>Projekt ul. Bajera w Dymaczewie Starym i ul. Kamioneckiej w Mieczewie (droga pasowa).</t>
  </si>
  <si>
    <t xml:space="preserve">Aktualizacja dokumentacji projektowej wraz z bilansem energetycznym dla urządzeń gazowych w SP nr 2 w Mosinie ul. Sowiniecka. </t>
  </si>
  <si>
    <t>l.p.</t>
  </si>
  <si>
    <t>Budowa przydomowych oczyszczalni i przyłączy kanalizacyjnych. Rozwój sieci wodociągowej w obszarze "Majatek Rogalin". Budowa sieci wodociągowej w m. Sowiniec, w zakresie nadbudowania studni wodomierzowej na wjeździe do miejscowości od strony Mosiny wraz z budową sieci wodociągowej w m. Sowiniec.</t>
  </si>
  <si>
    <t>Budowa odwodnienia ul. Podgórna w Rogalinku.</t>
  </si>
  <si>
    <t>Ścieżka rowerowa ul. Poznańska w Daszewicach, Drużyna - Borkowice, Sasinowo - Wiórek.</t>
  </si>
  <si>
    <t>Kanalizacja deszczowa - kontynuacja budowy kanalizacji deszczowej Daszewice ul. Poznańska oraz działania związane z retencją.</t>
  </si>
  <si>
    <t>Budowa placu zabaw wraz z infrastrukturą towarzyszącą w rejonie ul. Pożegowskiej (dojazd do parkingu przy Gliniankach).</t>
  </si>
  <si>
    <t>Projekt i budowa przyłącza kanalizacji sanitarnej do świetlicy w Krosinku wraz z odtworzeniem nawierzchni.</t>
  </si>
  <si>
    <t>środki pochodzące
z innych  źródeł</t>
  </si>
  <si>
    <t>Zakup i modernizacja sprzętu informatycznego</t>
  </si>
  <si>
    <t>Termomodernizacja SP Daszewice (dach, ściany, wymiana stolarki) wraz z odwodnieniem.</t>
  </si>
  <si>
    <t>Wymiana stolarki na podstawie dokumentacji uzgodnionej z konserwatorem zabytków.</t>
  </si>
  <si>
    <t>Dotacja przeznaczona na zakup sprzętu medycznego dla Szpitala w Puszczykowie.</t>
  </si>
  <si>
    <t>Budowa oświetlenia na ul. Obsta, Cedrowej, Różańskiego i Matejki w Mosinie.</t>
  </si>
  <si>
    <t>dział 921 rozdział 92109 par. 6050, par. 6057</t>
  </si>
  <si>
    <t>Świetlica w Sowinkach (par. 6050 1.993,00 zł, par. 6057 448.007,00 zł).</t>
  </si>
  <si>
    <t>Modernizacja starej części świetlicy w Sowinkach w zakresie podłączenia do nowej instalacji c.o. wraz z wymianą instalacji wewnętrznych.</t>
  </si>
  <si>
    <t>Fundusze jednostek pomocniczych</t>
  </si>
  <si>
    <t>Przebudowa świetlicy wiejskiej w Krajkowie</t>
  </si>
  <si>
    <r>
      <t xml:space="preserve">Wydatki realizowane w ramach dodatkowego funduszu jednostek pomocniczych - Sołectwo Krosinko </t>
    </r>
    <r>
      <rPr>
        <sz val="7"/>
        <color rgb="FF00B050"/>
        <rFont val="Arial"/>
        <family val="2"/>
        <charset val="238"/>
      </rPr>
      <t>- załącznik nr 11, poz.9</t>
    </r>
  </si>
  <si>
    <r>
      <t xml:space="preserve">WPF </t>
    </r>
    <r>
      <rPr>
        <b/>
        <sz val="7"/>
        <color rgb="FF00B050"/>
        <rFont val="Arial"/>
        <family val="2"/>
        <charset val="238"/>
      </rPr>
      <t>1.3.2.7  kwota 14.457,45 zł</t>
    </r>
  </si>
  <si>
    <r>
      <t xml:space="preserve">WPF </t>
    </r>
    <r>
      <rPr>
        <b/>
        <sz val="7"/>
        <color rgb="FF00B050"/>
        <rFont val="Arial"/>
        <family val="2"/>
        <charset val="238"/>
      </rPr>
      <t xml:space="preserve">1.3.2.7  kwota 18.000,00 </t>
    </r>
    <r>
      <rPr>
        <b/>
        <sz val="7"/>
        <rFont val="Arial"/>
        <family val="2"/>
        <charset val="238"/>
      </rPr>
      <t>zł</t>
    </r>
  </si>
  <si>
    <r>
      <t xml:space="preserve">Wydatki realizowane w ramach dodatkowego funduszu jednostek pomocniczych przez Sołectwo Borkowice - Boleswławiec </t>
    </r>
    <r>
      <rPr>
        <sz val="7"/>
        <color rgb="FF00B050"/>
        <rFont val="Arial"/>
        <family val="2"/>
        <charset val="238"/>
      </rPr>
      <t>- załącznik nr 11, poz.3</t>
    </r>
  </si>
  <si>
    <r>
      <t xml:space="preserve">WPF </t>
    </r>
    <r>
      <rPr>
        <b/>
        <sz val="7"/>
        <color rgb="FF00B050"/>
        <rFont val="Arial"/>
        <family val="2"/>
        <charset val="238"/>
      </rPr>
      <t>1.3.2.7</t>
    </r>
    <r>
      <rPr>
        <b/>
        <sz val="7"/>
        <rFont val="Arial"/>
        <family val="2"/>
        <charset val="238"/>
      </rPr>
      <t xml:space="preserve">   kwota 37.143,09 ZŁ </t>
    </r>
  </si>
  <si>
    <r>
      <rPr>
        <sz val="7"/>
        <color rgb="FF00B050"/>
        <rFont val="Arial"/>
        <family val="2"/>
        <charset val="238"/>
      </rPr>
      <t>1.</t>
    </r>
    <r>
      <rPr>
        <sz val="7"/>
        <rFont val="Arial"/>
        <family val="2"/>
        <charset val="238"/>
      </rPr>
      <t xml:space="preserve"> Wydatki realizowane w ramach Funduszu Sołeckiego - Sołectwo Sowinki - Sowiniec:</t>
    </r>
    <r>
      <rPr>
        <sz val="7"/>
        <color rgb="FF00B050"/>
        <rFont val="Arial"/>
        <family val="2"/>
        <charset val="238"/>
      </rPr>
      <t xml:space="preserve"> budowa oświetlenia drogowego ul. Nad Lasem w Sowinkach - kwota 20.454,27 zł - załącznik nr 9, poz.18    </t>
    </r>
    <r>
      <rPr>
        <sz val="7"/>
        <rFont val="Arial"/>
        <family val="2"/>
        <charset val="238"/>
      </rPr>
      <t xml:space="preserve">                                                                                                                   </t>
    </r>
    <r>
      <rPr>
        <sz val="7"/>
        <color rgb="FF00B050"/>
        <rFont val="Arial"/>
        <family val="2"/>
        <charset val="238"/>
      </rPr>
      <t>2.</t>
    </r>
    <r>
      <rPr>
        <sz val="7"/>
        <rFont val="Arial"/>
        <family val="2"/>
        <charset val="238"/>
      </rPr>
      <t xml:space="preserve"> Wydatki realizowane w ramach dodatkowego funduszu jednostek pomocniczych: Sołectwo Radzewice</t>
    </r>
    <r>
      <rPr>
        <sz val="7"/>
        <color rgb="FF00B050"/>
        <rFont val="Arial"/>
        <family val="2"/>
        <charset val="238"/>
      </rPr>
      <t xml:space="preserve">: budowa oświetlenia na ulicy Kalinowej w Radzewicach </t>
    </r>
    <r>
      <rPr>
        <sz val="7"/>
        <rFont val="Arial"/>
        <family val="2"/>
        <charset val="238"/>
      </rPr>
      <t xml:space="preserve">- kwota 14.155,28 zł </t>
    </r>
    <r>
      <rPr>
        <sz val="7"/>
        <color rgb="FF00B050"/>
        <rFont val="Arial"/>
        <family val="2"/>
        <charset val="238"/>
      </rPr>
      <t>- załącznik nr 11, poz. 14</t>
    </r>
    <r>
      <rPr>
        <sz val="7"/>
        <rFont val="Arial"/>
        <family val="2"/>
        <charset val="238"/>
      </rPr>
      <t xml:space="preserve"> i Sołectwo Nowinki - Drużyna</t>
    </r>
    <r>
      <rPr>
        <sz val="7"/>
        <color rgb="FF00B050"/>
        <rFont val="Arial"/>
        <family val="2"/>
        <charset val="238"/>
      </rPr>
      <t>: budowa oświetlenia ulicy Krótkiej i Spokojne w Drużynie</t>
    </r>
    <r>
      <rPr>
        <sz val="7"/>
        <rFont val="Arial"/>
        <family val="2"/>
        <charset val="238"/>
      </rPr>
      <t xml:space="preserve"> - kwota 22.987,81 zł - </t>
    </r>
    <r>
      <rPr>
        <sz val="7"/>
        <color rgb="FF00B050"/>
        <rFont val="Arial"/>
        <family val="2"/>
        <charset val="238"/>
      </rPr>
      <t>załącznik nr 11, poz. 12.</t>
    </r>
  </si>
  <si>
    <t>Budowa oświetlenia na ul. Promienistej, Słonecznej      i Tęczowej w Mieczewie.</t>
  </si>
  <si>
    <t>Przedłużenie oświetlenia do przejazdu Kolejowego       w Pecnej ul. Różana.</t>
  </si>
  <si>
    <t>Budowa oświetlenia na ul. Królowej Jadwigi                    i Kazimierza Odnowiciela w Mosinie</t>
  </si>
  <si>
    <r>
      <t xml:space="preserve">WPF </t>
    </r>
    <r>
      <rPr>
        <b/>
        <sz val="7"/>
        <color rgb="FF00B050"/>
        <rFont val="Arial"/>
        <family val="2"/>
        <charset val="238"/>
      </rPr>
      <t xml:space="preserve"> 1.3.2.7   </t>
    </r>
    <r>
      <rPr>
        <b/>
        <sz val="7"/>
        <rFont val="Arial"/>
        <family val="2"/>
        <charset val="238"/>
      </rPr>
      <t>kwota 197.674,76 zł</t>
    </r>
  </si>
  <si>
    <r>
      <t xml:space="preserve">WPF </t>
    </r>
    <r>
      <rPr>
        <b/>
        <sz val="7"/>
        <color rgb="FF00B050"/>
        <rFont val="Arial"/>
        <family val="2"/>
        <charset val="238"/>
      </rPr>
      <t xml:space="preserve">1.3.2.7 </t>
    </r>
    <r>
      <rPr>
        <b/>
        <sz val="7"/>
        <rFont val="Arial"/>
        <family val="2"/>
        <charset val="238"/>
      </rPr>
      <t>kwota 22.184,28 zł</t>
    </r>
  </si>
  <si>
    <r>
      <t xml:space="preserve">WPF </t>
    </r>
    <r>
      <rPr>
        <b/>
        <sz val="7"/>
        <color rgb="FF00B050"/>
        <rFont val="Arial"/>
        <family val="2"/>
        <charset val="238"/>
      </rPr>
      <t>1.3.2.7</t>
    </r>
    <r>
      <rPr>
        <b/>
        <sz val="7"/>
        <rFont val="Arial"/>
        <family val="2"/>
        <charset val="238"/>
      </rPr>
      <t xml:space="preserve"> kwota 22.081,31 zł.</t>
    </r>
  </si>
  <si>
    <r>
      <rPr>
        <sz val="7"/>
        <color rgb="FF00B050"/>
        <rFont val="Arial"/>
        <family val="2"/>
        <charset val="238"/>
      </rPr>
      <t xml:space="preserve">1. Wydatki realizowane w ramach </t>
    </r>
    <r>
      <rPr>
        <sz val="7"/>
        <rFont val="Arial"/>
        <family val="2"/>
        <charset val="238"/>
      </rPr>
      <t xml:space="preserve">Funduszu Sołeckiego: Czapury: </t>
    </r>
    <r>
      <rPr>
        <sz val="7"/>
        <color rgb="FF00B050"/>
        <rFont val="Arial"/>
        <family val="2"/>
        <charset val="238"/>
      </rPr>
      <t>przygotowanie i budowa placu zabaw na działece nr 49/7 w Czapurch - kwota</t>
    </r>
    <r>
      <rPr>
        <sz val="7"/>
        <rFont val="Arial"/>
        <family val="2"/>
        <charset val="238"/>
      </rPr>
      <t xml:space="preserve"> 40.000,00 zł </t>
    </r>
    <r>
      <rPr>
        <sz val="7"/>
        <color rgb="FF00B050"/>
        <rFont val="Arial"/>
        <family val="2"/>
        <charset val="238"/>
      </rPr>
      <t xml:space="preserve">- załącznik nr 9, poz.4, </t>
    </r>
    <r>
      <rPr>
        <sz val="7"/>
        <rFont val="Arial"/>
        <family val="2"/>
        <charset val="238"/>
      </rPr>
      <t xml:space="preserve"> Dymaczewo Nowe: </t>
    </r>
    <r>
      <rPr>
        <sz val="7"/>
        <color rgb="FF00B050"/>
        <rFont val="Arial"/>
        <family val="2"/>
        <charset val="238"/>
      </rPr>
      <t>doposażenie placu zabaw</t>
    </r>
    <r>
      <rPr>
        <sz val="7"/>
        <rFont val="Arial"/>
        <family val="2"/>
        <charset val="238"/>
      </rPr>
      <t xml:space="preserve"> - kwota 12.000,00 zł - </t>
    </r>
    <r>
      <rPr>
        <sz val="7"/>
        <color rgb="FF00B050"/>
        <rFont val="Arial"/>
        <family val="2"/>
        <charset val="238"/>
      </rPr>
      <t xml:space="preserve">załącznik nr 9, poz.6, </t>
    </r>
    <r>
      <rPr>
        <sz val="7"/>
        <rFont val="Arial"/>
        <family val="2"/>
        <charset val="238"/>
      </rPr>
      <t>Dymaczewo Stare</t>
    </r>
    <r>
      <rPr>
        <sz val="7"/>
        <color rgb="FF00B050"/>
        <rFont val="Arial"/>
        <family val="2"/>
        <charset val="238"/>
      </rPr>
      <t>: posadowienie lamp solarnych na placu zabaw</t>
    </r>
    <r>
      <rPr>
        <sz val="7"/>
        <rFont val="Arial"/>
        <family val="2"/>
        <charset val="238"/>
      </rPr>
      <t xml:space="preserve"> - kwota 19.000,00 zł - </t>
    </r>
    <r>
      <rPr>
        <sz val="7"/>
        <color rgb="FF00B050"/>
        <rFont val="Arial"/>
        <family val="2"/>
        <charset val="238"/>
      </rPr>
      <t>załącznik nr 9,poz.7,</t>
    </r>
    <r>
      <rPr>
        <sz val="7"/>
        <rFont val="Arial"/>
        <family val="2"/>
        <charset val="238"/>
      </rPr>
      <t xml:space="preserve"> Nowinki - Drużyna: </t>
    </r>
    <r>
      <rPr>
        <sz val="7"/>
        <color rgb="FF00B050"/>
        <rFont val="Arial"/>
        <family val="2"/>
        <charset val="238"/>
      </rPr>
      <t>budowa placu zabaw w Drużynie przy ulicy Piaskowej -</t>
    </r>
    <r>
      <rPr>
        <sz val="7"/>
        <rFont val="Arial"/>
        <family val="2"/>
        <charset val="238"/>
      </rPr>
      <t xml:space="preserve"> kwota 40.975,61 zł -</t>
    </r>
    <r>
      <rPr>
        <sz val="7"/>
        <color rgb="FF00B050"/>
        <rFont val="Arial"/>
        <family val="2"/>
        <charset val="238"/>
      </rPr>
      <t xml:space="preserve"> załącznik nr 9, poz. 12</t>
    </r>
    <r>
      <rPr>
        <sz val="7"/>
        <rFont val="Arial"/>
        <family val="2"/>
        <charset val="238"/>
      </rPr>
      <t xml:space="preserve">, Sasinowo: </t>
    </r>
    <r>
      <rPr>
        <sz val="7"/>
        <color rgb="FF00B050"/>
        <rFont val="Arial"/>
        <family val="2"/>
        <charset val="238"/>
      </rPr>
      <t>wykonanie przyłącza energetycznego i oświetlenia pod daszek na placu zabaw we wsi Sasinowo</t>
    </r>
    <r>
      <rPr>
        <sz val="7"/>
        <rFont val="Arial"/>
        <family val="2"/>
        <charset val="238"/>
      </rPr>
      <t xml:space="preserve"> - kwota 17.432,61 zł - </t>
    </r>
    <r>
      <rPr>
        <sz val="7"/>
        <color rgb="FF00B050"/>
        <rFont val="Arial"/>
        <family val="2"/>
        <charset val="238"/>
      </rPr>
      <t>załącznik nr 9, poz. 17</t>
    </r>
    <r>
      <rPr>
        <sz val="7"/>
        <rFont val="Arial"/>
        <family val="2"/>
        <charset val="238"/>
      </rPr>
      <t xml:space="preserve">, Wiórek: </t>
    </r>
    <r>
      <rPr>
        <sz val="7"/>
        <color rgb="FF00B050"/>
        <rFont val="Arial"/>
        <family val="2"/>
        <charset val="238"/>
      </rPr>
      <t xml:space="preserve">rekonstrukcja architektury skweru zieleni na pętli autobusowej przy ulicy Poznańskiej </t>
    </r>
    <r>
      <rPr>
        <sz val="7"/>
        <rFont val="Arial"/>
        <family val="2"/>
        <charset val="238"/>
      </rPr>
      <t xml:space="preserve">- kwota 30.000,00 zł - </t>
    </r>
    <r>
      <rPr>
        <sz val="7"/>
        <color rgb="FF00B050"/>
        <rFont val="Arial"/>
        <family val="2"/>
        <charset val="238"/>
      </rPr>
      <t>załącznik nr 9, poz. 20.</t>
    </r>
    <r>
      <rPr>
        <sz val="7"/>
        <rFont val="Arial"/>
        <family val="2"/>
        <charset val="238"/>
      </rPr>
      <t xml:space="preserve">                                 </t>
    </r>
    <r>
      <rPr>
        <sz val="7"/>
        <color rgb="FF00B050"/>
        <rFont val="Arial"/>
        <family val="2"/>
        <charset val="238"/>
      </rPr>
      <t>2</t>
    </r>
    <r>
      <rPr>
        <sz val="7"/>
        <rFont val="Arial"/>
        <family val="2"/>
        <charset val="238"/>
      </rPr>
      <t xml:space="preserve">.Wydatki jednostek pomocniczych dokonywane                     w ramach budżetu Gminy: Osiedle Nr 5: </t>
    </r>
    <r>
      <rPr>
        <sz val="7"/>
        <color rgb="FF00B050"/>
        <rFont val="Arial"/>
        <family val="2"/>
        <charset val="238"/>
      </rPr>
      <t>przygotowanie terenu i zakup wyposażenia na osiedlowy skwer na działce po sklepie spożywczym przy ulicy Krosińskiej -</t>
    </r>
    <r>
      <rPr>
        <sz val="7"/>
        <rFont val="Arial"/>
        <family val="2"/>
        <charset val="238"/>
      </rPr>
      <t xml:space="preserve"> kwota 2.644,00 zł - </t>
    </r>
    <r>
      <rPr>
        <sz val="7"/>
        <color rgb="FF00B050"/>
        <rFont val="Arial"/>
        <family val="2"/>
        <charset val="238"/>
      </rPr>
      <t xml:space="preserve">załącznik nr 10,poz. 26 </t>
    </r>
    <r>
      <rPr>
        <sz val="7"/>
        <rFont val="Arial"/>
        <family val="2"/>
        <charset val="238"/>
      </rPr>
      <t xml:space="preserve">      </t>
    </r>
    <r>
      <rPr>
        <sz val="7"/>
        <color rgb="FF00B050"/>
        <rFont val="Arial"/>
        <family val="2"/>
        <charset val="238"/>
      </rPr>
      <t>3</t>
    </r>
    <r>
      <rPr>
        <sz val="7"/>
        <rFont val="Arial"/>
        <family val="2"/>
        <charset val="238"/>
      </rPr>
      <t>.</t>
    </r>
    <r>
      <rPr>
        <sz val="7"/>
        <color rgb="FF00B050"/>
        <rFont val="Arial"/>
        <family val="2"/>
        <charset val="238"/>
      </rPr>
      <t>Wydatki realizowane w ramach</t>
    </r>
    <r>
      <rPr>
        <sz val="7"/>
        <rFont val="Arial"/>
        <family val="2"/>
        <charset val="238"/>
      </rPr>
      <t xml:space="preserve"> dodatkowego funduszu jednostek pomocniczych: Czapury: </t>
    </r>
    <r>
      <rPr>
        <sz val="7"/>
        <color rgb="FF00B050"/>
        <rFont val="Arial"/>
        <family val="2"/>
        <charset val="238"/>
      </rPr>
      <t>przygotowanie i budowa placu zabaw na działce nr 49/7 w Czapurach</t>
    </r>
    <r>
      <rPr>
        <sz val="7"/>
        <rFont val="Arial"/>
        <family val="2"/>
        <charset val="238"/>
      </rPr>
      <t xml:space="preserve"> - kwota 23.243,49 zł -</t>
    </r>
    <r>
      <rPr>
        <sz val="7"/>
        <color rgb="FF00B050"/>
        <rFont val="Arial"/>
        <family val="2"/>
        <charset val="238"/>
      </rPr>
      <t xml:space="preserve"> załącznik nr 11</t>
    </r>
    <r>
      <rPr>
        <sz val="7"/>
        <rFont val="Arial"/>
        <family val="2"/>
        <charset val="238"/>
      </rPr>
      <t>, poz. 4, Dymaczewo Nowe</t>
    </r>
    <r>
      <rPr>
        <sz val="7"/>
        <color rgb="FF00B050"/>
        <rFont val="Arial"/>
        <family val="2"/>
        <charset val="238"/>
      </rPr>
      <t>: doposażenie placu zabaw</t>
    </r>
    <r>
      <rPr>
        <sz val="7"/>
        <rFont val="Arial"/>
        <family val="2"/>
        <charset val="238"/>
      </rPr>
      <t xml:space="preserve"> - kwota 12.760,67 zł -</t>
    </r>
    <r>
      <rPr>
        <sz val="7"/>
        <color rgb="FF00B050"/>
        <rFont val="Arial"/>
        <family val="2"/>
        <charset val="238"/>
      </rPr>
      <t xml:space="preserve"> załącznik nr 11, poz. 6</t>
    </r>
    <r>
      <rPr>
        <sz val="7"/>
        <rFont val="Arial"/>
        <family val="2"/>
        <charset val="238"/>
      </rPr>
      <t xml:space="preserve">, Wiórek: </t>
    </r>
    <r>
      <rPr>
        <sz val="7"/>
        <color rgb="FF00B050"/>
        <rFont val="Arial"/>
        <family val="2"/>
        <charset val="238"/>
      </rPr>
      <t>rekonstrukcja architektury skweru zieleni na pętli autobusowej przy ulicy Poznańskiej</t>
    </r>
    <r>
      <rPr>
        <sz val="7"/>
        <rFont val="Arial"/>
        <family val="2"/>
        <charset val="238"/>
      </rPr>
      <t xml:space="preserve"> - kwota 23.243,49 zł - </t>
    </r>
    <r>
      <rPr>
        <sz val="7"/>
        <color rgb="FF00B050"/>
        <rFont val="Arial"/>
        <family val="2"/>
        <charset val="238"/>
      </rPr>
      <t>załącznik nr 11, poz. 20</t>
    </r>
    <r>
      <rPr>
        <sz val="7"/>
        <rFont val="Arial"/>
        <family val="2"/>
        <charset val="238"/>
      </rPr>
      <t xml:space="preserve">, Osiedle Nr 4: </t>
    </r>
    <r>
      <rPr>
        <sz val="7"/>
        <color rgb="FF00B050"/>
        <rFont val="Arial"/>
        <family val="2"/>
        <charset val="238"/>
      </rPr>
      <t>modernizacja placu zabaw na ulicy Nałkowskiej oraz budowa street workout na ulicy Gałczyńskiego</t>
    </r>
    <r>
      <rPr>
        <sz val="7"/>
        <rFont val="Arial"/>
        <family val="2"/>
        <charset val="238"/>
      </rPr>
      <t xml:space="preserve"> - kwota 74.524,21 zł - z</t>
    </r>
    <r>
      <rPr>
        <sz val="7"/>
        <color rgb="FF00B050"/>
        <rFont val="Arial"/>
        <family val="2"/>
        <charset val="238"/>
      </rPr>
      <t>ałącznik nr 11, poz.25</t>
    </r>
    <r>
      <rPr>
        <sz val="7"/>
        <rFont val="Arial"/>
        <family val="2"/>
        <charset val="238"/>
      </rPr>
      <t>, Osiedle Nr 5:</t>
    </r>
    <r>
      <rPr>
        <sz val="7"/>
        <color rgb="FF00B050"/>
        <rFont val="Arial"/>
        <family val="2"/>
        <charset val="238"/>
      </rPr>
      <t>przygotowanie terenu i zakup wyposażenia na osiedlowy skwer na działce po sklepie spożywczym przy ulicy Krosińskiej</t>
    </r>
    <r>
      <rPr>
        <sz val="7"/>
        <rFont val="Arial"/>
        <family val="2"/>
        <charset val="238"/>
      </rPr>
      <t xml:space="preserve"> - kwota 23.598,91 zł - </t>
    </r>
    <r>
      <rPr>
        <sz val="7"/>
        <color rgb="FF00B050"/>
        <rFont val="Arial"/>
        <family val="2"/>
        <charset val="238"/>
      </rPr>
      <t>załącznik nr 11, poz.26</t>
    </r>
    <r>
      <rPr>
        <sz val="7"/>
        <rFont val="Arial"/>
        <family val="2"/>
        <charset val="238"/>
      </rPr>
      <t xml:space="preserve"> i Osiedle Nr 6: </t>
    </r>
    <r>
      <rPr>
        <sz val="7"/>
        <color rgb="FF00B050"/>
        <rFont val="Arial"/>
        <family val="2"/>
        <charset val="238"/>
      </rPr>
      <t>kontynuacja budowy placu zabaw na Pożegowie</t>
    </r>
    <r>
      <rPr>
        <sz val="7"/>
        <rFont val="Arial"/>
        <family val="2"/>
        <charset val="238"/>
      </rPr>
      <t xml:space="preserve"> - kwota 40.303,99 zł -</t>
    </r>
    <r>
      <rPr>
        <sz val="7"/>
        <color rgb="FF00B050"/>
        <rFont val="Arial"/>
        <family val="2"/>
        <charset val="238"/>
      </rPr>
      <t xml:space="preserve"> załącznik nr 11, poz. 27.                         </t>
    </r>
  </si>
  <si>
    <r>
      <rPr>
        <sz val="7"/>
        <color rgb="FF00B050"/>
        <rFont val="Arial"/>
        <family val="2"/>
        <charset val="238"/>
      </rPr>
      <t>1. Wydatki realizowane w ramach</t>
    </r>
    <r>
      <rPr>
        <sz val="7"/>
        <rFont val="Arial"/>
        <family val="2"/>
        <charset val="238"/>
      </rPr>
      <t xml:space="preserve"> Funduszu Sołeckiego: </t>
    </r>
    <r>
      <rPr>
        <sz val="7"/>
        <color rgb="FF00B050"/>
        <rFont val="Arial"/>
        <family val="2"/>
        <charset val="238"/>
      </rPr>
      <t xml:space="preserve">Krajkowo: wykonanie klimatyzacji w świetlicy oraz kontynuacja prac związanych z zagospodarowaniem poddasza </t>
    </r>
    <r>
      <rPr>
        <sz val="7"/>
        <rFont val="Arial"/>
        <family val="2"/>
        <charset val="238"/>
      </rPr>
      <t xml:space="preserve">- kwota 13.292,09 zł - </t>
    </r>
    <r>
      <rPr>
        <sz val="7"/>
        <color rgb="FF00B050"/>
        <rFont val="Arial"/>
        <family val="2"/>
        <charset val="238"/>
      </rPr>
      <t>załącznik nr 9, poz. 8</t>
    </r>
    <r>
      <rPr>
        <sz val="7"/>
        <rFont val="Arial"/>
        <family val="2"/>
        <charset val="238"/>
      </rPr>
      <t xml:space="preserve">, Krosinko: </t>
    </r>
    <r>
      <rPr>
        <sz val="7"/>
        <color rgb="FF00B050"/>
        <rFont val="Arial"/>
        <family val="2"/>
        <charset val="238"/>
      </rPr>
      <t>modernizacja pomieszczeń piwnicznych w świetlicy wiejskiej</t>
    </r>
    <r>
      <rPr>
        <sz val="7"/>
        <rFont val="Arial"/>
        <family val="2"/>
        <charset val="238"/>
      </rPr>
      <t xml:space="preserve"> - kwota 46.486,97 zł - </t>
    </r>
    <r>
      <rPr>
        <sz val="7"/>
        <color rgb="FF00B050"/>
        <rFont val="Arial"/>
        <family val="2"/>
        <charset val="238"/>
      </rPr>
      <t>załącznik nr 9, poz. 9</t>
    </r>
    <r>
      <rPr>
        <sz val="7"/>
        <rFont val="Arial"/>
        <family val="2"/>
        <charset val="238"/>
      </rPr>
      <t xml:space="preserve"> Bolesławiec - Borkowice: </t>
    </r>
    <r>
      <rPr>
        <sz val="7"/>
        <color rgb="FF00B050"/>
        <rFont val="Arial"/>
        <family val="2"/>
        <charset val="238"/>
      </rPr>
      <t>projekt oświetlenia terenu za świetlicą</t>
    </r>
    <r>
      <rPr>
        <sz val="7"/>
        <rFont val="Arial"/>
        <family val="2"/>
        <charset val="238"/>
      </rPr>
      <t xml:space="preserve"> - kwota 10.000,00 zł - </t>
    </r>
    <r>
      <rPr>
        <sz val="7"/>
        <color rgb="FF00B050"/>
        <rFont val="Arial"/>
        <family val="2"/>
        <charset val="238"/>
      </rPr>
      <t>załącznik nr 9, poz. 3</t>
    </r>
    <r>
      <rPr>
        <sz val="7"/>
        <rFont val="Arial"/>
        <family val="2"/>
        <charset val="238"/>
      </rPr>
      <t xml:space="preserve"> i Krosno: </t>
    </r>
    <r>
      <rPr>
        <sz val="7"/>
        <color rgb="FF00B050"/>
        <rFont val="Arial"/>
        <family val="2"/>
        <charset val="238"/>
      </rPr>
      <t xml:space="preserve">ścieżka edukacyjna przy świetlicy wieskiej - kantynuacja </t>
    </r>
    <r>
      <rPr>
        <sz val="7"/>
        <rFont val="Arial"/>
        <family val="2"/>
        <charset val="238"/>
      </rPr>
      <t xml:space="preserve">- kwota 7.786,97 zł - </t>
    </r>
    <r>
      <rPr>
        <sz val="7"/>
        <color rgb="FF00B050"/>
        <rFont val="Arial"/>
        <family val="2"/>
        <charset val="238"/>
      </rPr>
      <t>załącznik nr 9, poz. 10.</t>
    </r>
    <r>
      <rPr>
        <sz val="7"/>
        <rFont val="Arial"/>
        <family val="2"/>
        <charset val="238"/>
      </rPr>
      <t xml:space="preserve">                                                                               </t>
    </r>
    <r>
      <rPr>
        <sz val="7"/>
        <color rgb="FF00B050"/>
        <rFont val="Arial"/>
        <family val="2"/>
        <charset val="238"/>
      </rPr>
      <t>2. Wydatki realizowane w ramach</t>
    </r>
    <r>
      <rPr>
        <sz val="7"/>
        <rFont val="Arial"/>
        <family val="2"/>
        <charset val="238"/>
      </rPr>
      <t xml:space="preserve"> dodatkowego funduszu jednostek pomocniczych: Dymaczewo Stare: </t>
    </r>
    <r>
      <rPr>
        <sz val="7"/>
        <color rgb="FF00B050"/>
        <rFont val="Arial"/>
        <family val="2"/>
        <charset val="238"/>
      </rPr>
      <t>dokumentacja projektowa świetlicy wiejskiej w Dymaczewie Starym na placu zabaw</t>
    </r>
    <r>
      <rPr>
        <sz val="7"/>
        <rFont val="Arial"/>
        <family val="2"/>
        <charset val="238"/>
      </rPr>
      <t xml:space="preserve"> - kwota 14.294,74 zł -</t>
    </r>
    <r>
      <rPr>
        <sz val="7"/>
        <color rgb="FF00B050"/>
        <rFont val="Arial"/>
        <family val="2"/>
        <charset val="238"/>
      </rPr>
      <t xml:space="preserve"> załącznik nr 11, poz. 7</t>
    </r>
    <r>
      <rPr>
        <sz val="7"/>
        <rFont val="Arial"/>
        <family val="2"/>
        <charset val="238"/>
      </rPr>
      <t xml:space="preserve">,  Krajkowo: </t>
    </r>
    <r>
      <rPr>
        <sz val="7"/>
        <color rgb="FF00B050"/>
        <rFont val="Arial"/>
        <family val="2"/>
        <charset val="238"/>
      </rPr>
      <t>kontynuacja prac związanych z zagospodarowaniem poddasza świetlicy</t>
    </r>
    <r>
      <rPr>
        <sz val="7"/>
        <rFont val="Arial"/>
        <family val="2"/>
        <charset val="238"/>
      </rPr>
      <t xml:space="preserve"> - kwota 2.646,05 zł -</t>
    </r>
    <r>
      <rPr>
        <sz val="7"/>
        <color rgb="FF00B050"/>
        <rFont val="Arial"/>
        <family val="2"/>
        <charset val="238"/>
      </rPr>
      <t xml:space="preserve"> załącznik nr 11, poz. 8</t>
    </r>
    <r>
      <rPr>
        <sz val="7"/>
        <rFont val="Arial"/>
        <family val="2"/>
        <charset val="238"/>
      </rPr>
      <t xml:space="preserve">, Krosinko: </t>
    </r>
    <r>
      <rPr>
        <sz val="7"/>
        <color rgb="FF00B050"/>
        <rFont val="Arial"/>
        <family val="2"/>
        <charset val="238"/>
      </rPr>
      <t>zagospodarowanie terenu gminnego wokół świetlicy wiejskiej - kontynuacja</t>
    </r>
    <r>
      <rPr>
        <sz val="7"/>
        <rFont val="Arial"/>
        <family val="2"/>
        <charset val="238"/>
      </rPr>
      <t xml:space="preserve"> - kwota 5.243,49 zł - </t>
    </r>
    <r>
      <rPr>
        <sz val="7"/>
        <color rgb="FF00B050"/>
        <rFont val="Arial"/>
        <family val="2"/>
        <charset val="238"/>
      </rPr>
      <t>załącznik nr 11, poz. 9.</t>
    </r>
  </si>
  <si>
    <r>
      <t>1.</t>
    </r>
    <r>
      <rPr>
        <sz val="7"/>
        <color rgb="FF00B050"/>
        <rFont val="Arial"/>
        <family val="2"/>
        <charset val="238"/>
      </rPr>
      <t xml:space="preserve"> Wydatki realizowane w ramach Funduszu Sołeckiego przez Sołectwo Rogalin: projekt i budowa przyłącza i oświetlenia boiska wiejskiego</t>
    </r>
    <r>
      <rPr>
        <sz val="7"/>
        <rFont val="Arial"/>
        <family val="2"/>
        <charset val="238"/>
      </rPr>
      <t xml:space="preserve"> - kwota 17.662,62 zł - </t>
    </r>
    <r>
      <rPr>
        <sz val="7"/>
        <color rgb="FF00B050"/>
        <rFont val="Arial"/>
        <family val="2"/>
        <charset val="238"/>
      </rPr>
      <t>załącznik nr 9, poz. 15, 2. Wydatki realizowane z  dodatkowego funduszu jednostek pomocniczych przez Sołectwo Rogalin:projekt i budowa przyłącza i oświetlenia boiska wiejskiego</t>
    </r>
    <r>
      <rPr>
        <sz val="7"/>
        <rFont val="Arial"/>
        <family val="2"/>
        <charset val="238"/>
      </rPr>
      <t xml:space="preserve"> - kwota  22.081,31 zł, </t>
    </r>
    <r>
      <rPr>
        <sz val="7"/>
        <color rgb="FF00B050"/>
        <rFont val="Arial"/>
        <family val="2"/>
        <charset val="238"/>
      </rPr>
      <t>załącznik nr 11, poz. 15.</t>
    </r>
  </si>
  <si>
    <t>Opracowanie koncepcji odwodnienia dla miejscowości Mieczewo</t>
  </si>
  <si>
    <t>Opracowanie dokumentacji - południowo-wschodnia obwodnica Mosiny - odcinek od ulicy Mocka do Ulicy Śremskiej</t>
  </si>
  <si>
    <t>Opracowanie projektu połączenia ulicy Konopnickiej z ulicą Strzelecką wraz z mostem na Kanale Mosińskim</t>
  </si>
  <si>
    <t>Budowa ul. Budzyńska - z odwodnieniem i przebudową skrzyżowania z ul. Konopnickiej 300 m</t>
  </si>
  <si>
    <t>Opracowanie projektu chodnika Żabinko 150 m</t>
  </si>
  <si>
    <r>
      <t xml:space="preserve">Poprawa bezpieczeństwa w ciągach drogowych - </t>
    </r>
    <r>
      <rPr>
        <b/>
        <sz val="7"/>
        <color theme="5"/>
        <rFont val="Arial"/>
        <family val="2"/>
        <charset val="238"/>
      </rPr>
      <t>wykonanie analizy rozwoju sieci ścieżek rowerowych</t>
    </r>
  </si>
  <si>
    <t>dział 754 rozdział 75412 par.6230</t>
  </si>
  <si>
    <t>Dotacja dla Ochotniczej Straży Pożarnej</t>
  </si>
  <si>
    <t>Dotacja na zakup pojazdu lekkiego (rozpoznawczo-operacyjnego) z zabudową kontenerową dla OSP Mosina</t>
  </si>
  <si>
    <t>dział 754 rozdział 75416 par. 6060</t>
  </si>
  <si>
    <t>Zakup auta</t>
  </si>
  <si>
    <t>Zakup auta typu Dacia Duster 4x4 dla Straży Miejskiej</t>
  </si>
  <si>
    <t>Rozwój infrastruktury lekkoatletycznej na terenie gminy Mosina</t>
  </si>
  <si>
    <t>Opracowanie i/lub aktualizacja dokumentacji projektowej przy szkołach SP 1 i SP 2 w Mosinie, SP w Pecnej i SP w Daszewicach</t>
  </si>
  <si>
    <t>Objęcie udziałów w ZGO Jarocin</t>
  </si>
  <si>
    <t>Budowa oświetlenia w Krosinku, ul. Wierzbowa - za Kanałem Mosińskim</t>
  </si>
  <si>
    <t>Budowa oświetlenia w Mosinie, ul. Strzelecka - mikropark przy ulicy Chełmońskiego</t>
  </si>
  <si>
    <t>Budowa oswietlenia w Mosinie, ul. Śliwkowa</t>
  </si>
  <si>
    <t>Budowa oświetlenia w krośnie rejon ul. Tylnej-Wiosennej - etap III</t>
  </si>
  <si>
    <t>Budowa oświetlenia w Daszewiacach, ul. Dolna i Jesienna - etap I</t>
  </si>
  <si>
    <t>Opłaty przyłaczeniowe wynikające z zawartych umów z Enea na wykonanie przyłączy elektroenergetycznych</t>
  </si>
  <si>
    <t>Opracowanie dokumentacji technicznej budowy pochylni przeznaczonej dla osób niepełnosprawnych do budynku Mosińskiego Ośrodka Kultury oraz remontu elewacji z dostosowaniem do obowiązujacych warunków technicznych jakim powinny odpowiadać budynki i ich usytuaowanie wraz z projektem instalacji fotowoltaicznej</t>
  </si>
  <si>
    <t>dział 921 rozdział 92120 par.6300</t>
  </si>
  <si>
    <t>Współpraca z Powiatem Poznańskim</t>
  </si>
  <si>
    <t>Dotacja celowa na pomoc finansową dla Powiatu Poznańskiego na ochronę zabytków</t>
  </si>
  <si>
    <r>
      <t>Projekt i budowa ścieżki rowerowej w pasie drogowym wzdłuż drogi powiatowej 2463P na odcinku Mosina - Żabinko do granicy Gminy Mosina;  Radzewice: projekt chodnika</t>
    </r>
    <r>
      <rPr>
        <sz val="7"/>
        <color theme="5"/>
        <rFont val="Arial"/>
        <family val="2"/>
        <charset val="238"/>
      </rPr>
      <t xml:space="preserve">. </t>
    </r>
    <r>
      <rPr>
        <b/>
        <sz val="7"/>
        <color theme="5"/>
        <rFont val="Arial"/>
        <family val="2"/>
        <charset val="238"/>
      </rPr>
      <t>Chodnik ul. Poznańska w Czapurach.</t>
    </r>
    <r>
      <rPr>
        <b/>
        <sz val="7"/>
        <rFont val="Arial"/>
        <family val="2"/>
        <charset val="238"/>
      </rPr>
      <t xml:space="preserve">  </t>
    </r>
  </si>
  <si>
    <t xml:space="preserve">Projekt chodnika Borkowice (20.000,00) </t>
  </si>
  <si>
    <t xml:space="preserve">Chodnik ul. Poznańska w Czapurach.  </t>
  </si>
  <si>
    <t>Przedłużenie oświetlenia do przejazdu Kolejowego  w Pecnej ul. Różana.</t>
  </si>
  <si>
    <t>dział 801 rozdział 80104 par.6050</t>
  </si>
  <si>
    <t>Aktualizacja dokumentacji projektowo-kosztorysowej</t>
  </si>
  <si>
    <t>Aktualizacja dokumentacji projektowej budowy sieci kanalizacji sanitarnej w odnodze ul. Sowinieckiej w Mosinie (w kierunku ZUK) w związku ze zmianami powstałymi podczas przebudowy ul. Sowinieckiej.</t>
  </si>
  <si>
    <r>
      <t>Budowa pomostu pływającego wraz z trapem zejściowym nad Jeziorem Łódzko - Dymaczewskim w Dymaczewie</t>
    </r>
    <r>
      <rPr>
        <sz val="7"/>
        <color rgb="FF00B050"/>
        <rFont val="Arial"/>
        <family val="2"/>
        <charset val="238"/>
      </rPr>
      <t xml:space="preserve"> </t>
    </r>
    <r>
      <rPr>
        <b/>
        <sz val="7"/>
        <color rgb="FF00B050"/>
        <rFont val="Arial"/>
        <family val="2"/>
        <charset val="238"/>
      </rPr>
      <t>Nowym.</t>
    </r>
  </si>
  <si>
    <t>Objęcie udziałów w ZGO Jarocin - realizacja przedsięwzięcia zwiazanego z gospodarowaniem odpadami</t>
  </si>
  <si>
    <t>Przebudowa Przedszkola Nr 3 Integracyjnego  wraz z budową oddziału żłobkowego przy ulicy Topolowej w Mosinie</t>
  </si>
  <si>
    <t>autopoprawki Burmistrza z dnia 23.12.2020 r.</t>
  </si>
  <si>
    <t>autopoprawka Burmistrza z dnia 5.01.2021 r.</t>
  </si>
  <si>
    <t>zmiany uwzględniające wnioski z dnia 2.12.2020 r.</t>
  </si>
  <si>
    <t>dział 900 rozdział 90002 par. 6010</t>
  </si>
  <si>
    <t>Budowa ulicy Piaskowej od ulicy Łąkowej do ulicy Topolowej 130 m</t>
  </si>
  <si>
    <t xml:space="preserve">Modernizacja budynku MOK przy ul. Dworcowej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</si>
</sst>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36" x14ac:knownFonts="1">
    <font>
      <sz val="11"/>
      <color theme="1"/>
      <name val="Calibri"/>
      <family val="2"/>
      <charset val="238"/>
      <scheme val="minor"/>
    </font>
    <font>
      <b/>
      <sz val="12"/>
      <name val="Arial CE"/>
      <family val="2"/>
      <charset val="238"/>
    </font>
    <font>
      <b/>
      <sz val="9"/>
      <name val="Arial CE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6"/>
      <name val="Arial CE"/>
      <family val="2"/>
      <charset val="238"/>
    </font>
    <font>
      <b/>
      <sz val="8"/>
      <name val="Arial CE"/>
      <charset val="238"/>
    </font>
    <font>
      <sz val="6"/>
      <name val="Arial"/>
      <family val="2"/>
      <charset val="238"/>
    </font>
    <font>
      <sz val="8"/>
      <name val="Arial CE"/>
      <family val="2"/>
      <charset val="238"/>
    </font>
    <font>
      <b/>
      <sz val="7"/>
      <name val="Arial"/>
      <family val="2"/>
      <charset val="238"/>
    </font>
    <font>
      <b/>
      <sz val="7"/>
      <name val="Arial CE"/>
      <charset val="238"/>
    </font>
    <font>
      <sz val="7"/>
      <name val="Arial"/>
      <family val="2"/>
      <charset val="238"/>
    </font>
    <font>
      <sz val="7"/>
      <name val="Arial CE"/>
      <charset val="238"/>
    </font>
    <font>
      <sz val="7"/>
      <color rgb="FFFFC000"/>
      <name val="Arial"/>
      <family val="2"/>
      <charset val="238"/>
    </font>
    <font>
      <sz val="11"/>
      <name val="Arial"/>
      <family val="2"/>
      <charset val="238"/>
    </font>
    <font>
      <sz val="7"/>
      <name val="Arial CE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name val="Arial CE"/>
      <charset val="238"/>
    </font>
    <font>
      <b/>
      <sz val="6"/>
      <color theme="1"/>
      <name val="Arial"/>
      <family val="2"/>
      <charset val="238"/>
    </font>
    <font>
      <b/>
      <sz val="7"/>
      <color rgb="FF00B050"/>
      <name val="Arial"/>
      <family val="2"/>
      <charset val="238"/>
    </font>
    <font>
      <sz val="7"/>
      <color rgb="FF00B050"/>
      <name val="Arial"/>
      <family val="2"/>
      <charset val="238"/>
    </font>
    <font>
      <sz val="8"/>
      <name val="Calibri"/>
      <family val="2"/>
      <charset val="238"/>
      <scheme val="minor"/>
    </font>
    <font>
      <sz val="7"/>
      <color theme="5"/>
      <name val="Arial"/>
      <family val="2"/>
      <charset val="238"/>
    </font>
    <font>
      <b/>
      <sz val="7"/>
      <color theme="5"/>
      <name val="Arial"/>
      <family val="2"/>
      <charset val="238"/>
    </font>
    <font>
      <b/>
      <sz val="11"/>
      <color theme="5"/>
      <name val="Calibri"/>
      <family val="2"/>
      <charset val="238"/>
      <scheme val="minor"/>
    </font>
    <font>
      <sz val="7"/>
      <color theme="5"/>
      <name val="Arial CE"/>
      <charset val="238"/>
    </font>
    <font>
      <b/>
      <sz val="7"/>
      <color theme="5"/>
      <name val="Arial CE"/>
      <charset val="238"/>
    </font>
    <font>
      <sz val="10"/>
      <color theme="1"/>
      <name val="Calibri"/>
      <family val="2"/>
      <charset val="238"/>
      <scheme val="minor"/>
    </font>
    <font>
      <b/>
      <sz val="7"/>
      <color theme="5"/>
      <name val="Arial CE"/>
      <family val="2"/>
      <charset val="238"/>
    </font>
    <font>
      <sz val="7"/>
      <color theme="1"/>
      <name val="Calibri"/>
      <family val="2"/>
      <charset val="238"/>
      <scheme val="minor"/>
    </font>
    <font>
      <b/>
      <sz val="7"/>
      <color theme="4"/>
      <name val="Arial"/>
      <family val="2"/>
      <charset val="238"/>
    </font>
    <font>
      <b/>
      <sz val="7"/>
      <color theme="4"/>
      <name val="Arial CE"/>
      <charset val="238"/>
    </font>
    <font>
      <b/>
      <sz val="11"/>
      <color theme="4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9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4" fillId="0" borderId="0"/>
  </cellStyleXfs>
  <cellXfs count="244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164" fontId="1" fillId="0" borderId="0" xfId="0" applyNumberFormat="1" applyFont="1" applyAlignment="1" applyProtection="1">
      <alignment horizontal="center" vertical="center" wrapText="1"/>
      <protection locked="0"/>
    </xf>
    <xf numFmtId="4" fontId="2" fillId="0" borderId="0" xfId="0" applyNumberFormat="1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4" fontId="9" fillId="2" borderId="1" xfId="0" applyNumberFormat="1" applyFont="1" applyFill="1" applyBorder="1" applyAlignment="1" applyProtection="1">
      <alignment horizontal="right" vertical="center"/>
      <protection locked="0"/>
    </xf>
    <xf numFmtId="164" fontId="9" fillId="2" borderId="1" xfId="0" applyNumberFormat="1" applyFont="1" applyFill="1" applyBorder="1" applyAlignment="1" applyProtection="1">
      <alignment horizontal="right" vertical="center"/>
      <protection locked="0"/>
    </xf>
    <xf numFmtId="4" fontId="10" fillId="2" borderId="1" xfId="0" applyNumberFormat="1" applyFont="1" applyFill="1" applyBorder="1" applyAlignment="1" applyProtection="1">
      <alignment horizontal="right" vertical="center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4" fontId="11" fillId="0" borderId="1" xfId="0" applyNumberFormat="1" applyFont="1" applyBorder="1" applyAlignment="1" applyProtection="1">
      <alignment vertical="center"/>
      <protection locked="0"/>
    </xf>
    <xf numFmtId="164" fontId="11" fillId="0" borderId="1" xfId="0" applyNumberFormat="1" applyFont="1" applyBorder="1" applyAlignment="1" applyProtection="1">
      <alignment vertical="center"/>
      <protection locked="0"/>
    </xf>
    <xf numFmtId="4" fontId="11" fillId="0" borderId="1" xfId="0" applyNumberFormat="1" applyFont="1" applyBorder="1" applyAlignment="1" applyProtection="1">
      <alignment vertical="center" wrapText="1"/>
      <protection locked="0"/>
    </xf>
    <xf numFmtId="4" fontId="12" fillId="0" borderId="1" xfId="0" applyNumberFormat="1" applyFont="1" applyBorder="1" applyAlignment="1" applyProtection="1">
      <alignment horizontal="right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4" fontId="9" fillId="2" borderId="1" xfId="0" applyNumberFormat="1" applyFont="1" applyFill="1" applyBorder="1" applyAlignment="1" applyProtection="1">
      <alignment vertical="center"/>
      <protection locked="0"/>
    </xf>
    <xf numFmtId="164" fontId="9" fillId="2" borderId="1" xfId="0" applyNumberFormat="1" applyFont="1" applyFill="1" applyBorder="1" applyAlignment="1" applyProtection="1">
      <alignment vertical="center"/>
      <protection locked="0"/>
    </xf>
    <xf numFmtId="4" fontId="9" fillId="2" borderId="1" xfId="0" applyNumberFormat="1" applyFont="1" applyFill="1" applyBorder="1" applyAlignment="1" applyProtection="1">
      <alignment horizontal="left" vertical="center" wrapText="1"/>
      <protection locked="0"/>
    </xf>
    <xf numFmtId="4" fontId="11" fillId="0" borderId="1" xfId="0" applyNumberFormat="1" applyFont="1" applyBorder="1" applyAlignment="1" applyProtection="1">
      <alignment horizontal="left" vertical="center" wrapText="1"/>
      <protection locked="0"/>
    </xf>
    <xf numFmtId="4" fontId="9" fillId="2" borderId="1" xfId="0" applyNumberFormat="1" applyFont="1" applyFill="1" applyBorder="1" applyAlignment="1" applyProtection="1">
      <alignment vertical="center" wrapText="1"/>
      <protection locked="0"/>
    </xf>
    <xf numFmtId="0" fontId="11" fillId="0" borderId="10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4" fontId="9" fillId="2" borderId="1" xfId="0" applyNumberFormat="1" applyFont="1" applyFill="1" applyBorder="1" applyAlignment="1" applyProtection="1">
      <alignment horizontal="center" vertical="center"/>
      <protection locked="0"/>
    </xf>
    <xf numFmtId="4" fontId="9" fillId="0" borderId="1" xfId="0" applyNumberFormat="1" applyFont="1" applyBorder="1" applyAlignment="1" applyProtection="1">
      <alignment horizontal="center" vertical="center"/>
      <protection locked="0"/>
    </xf>
    <xf numFmtId="4" fontId="11" fillId="0" borderId="1" xfId="0" applyNumberFormat="1" applyFont="1" applyBorder="1" applyAlignment="1" applyProtection="1">
      <alignment horizontal="right" vertical="center"/>
      <protection locked="0"/>
    </xf>
    <xf numFmtId="4" fontId="11" fillId="0" borderId="1" xfId="0" applyNumberFormat="1" applyFont="1" applyBorder="1" applyAlignment="1" applyProtection="1">
      <alignment horizontal="left" vertical="center"/>
      <protection locked="0"/>
    </xf>
    <xf numFmtId="4" fontId="11" fillId="0" borderId="1" xfId="0" applyNumberFormat="1" applyFont="1" applyBorder="1" applyAlignment="1" applyProtection="1">
      <alignment horizontal="right" vertical="center" wrapText="1"/>
      <protection locked="0"/>
    </xf>
    <xf numFmtId="4" fontId="12" fillId="0" borderId="1" xfId="0" applyNumberFormat="1" applyFont="1" applyBorder="1" applyAlignment="1" applyProtection="1">
      <alignment horizontal="left" vertical="center"/>
      <protection locked="0"/>
    </xf>
    <xf numFmtId="0" fontId="11" fillId="2" borderId="1" xfId="0" applyFont="1" applyFill="1" applyBorder="1"/>
    <xf numFmtId="4" fontId="11" fillId="0" borderId="1" xfId="1" applyNumberFormat="1" applyFont="1" applyBorder="1" applyAlignment="1" applyProtection="1">
      <alignment vertical="center"/>
      <protection locked="0"/>
    </xf>
    <xf numFmtId="4" fontId="11" fillId="0" borderId="1" xfId="1" applyNumberFormat="1" applyFont="1" applyBorder="1" applyAlignment="1" applyProtection="1">
      <alignment horizontal="left" vertical="center" wrapText="1"/>
      <protection locked="0"/>
    </xf>
    <xf numFmtId="4" fontId="12" fillId="0" borderId="1" xfId="0" applyNumberFormat="1" applyFont="1" applyBorder="1" applyAlignment="1" applyProtection="1">
      <alignment vertical="center"/>
      <protection locked="0"/>
    </xf>
    <xf numFmtId="4" fontId="15" fillId="0" borderId="1" xfId="0" applyNumberFormat="1" applyFont="1" applyBorder="1" applyAlignment="1" applyProtection="1">
      <alignment horizontal="right" vertical="center" wrapText="1"/>
      <protection locked="0"/>
    </xf>
    <xf numFmtId="4" fontId="9" fillId="2" borderId="1" xfId="0" applyNumberFormat="1" applyFont="1" applyFill="1" applyBorder="1" applyAlignment="1">
      <alignment horizontal="right" vertical="center"/>
    </xf>
    <xf numFmtId="164" fontId="9" fillId="2" borderId="1" xfId="0" applyNumberFormat="1" applyFont="1" applyFill="1" applyBorder="1" applyAlignment="1">
      <alignment horizontal="right" vertical="center"/>
    </xf>
    <xf numFmtId="0" fontId="9" fillId="2" borderId="1" xfId="0" applyFont="1" applyFill="1" applyBorder="1" applyAlignment="1" applyProtection="1">
      <alignment vertical="center" wrapText="1"/>
      <protection locked="0"/>
    </xf>
    <xf numFmtId="4" fontId="9" fillId="2" borderId="1" xfId="1" applyNumberFormat="1" applyFont="1" applyFill="1" applyBorder="1" applyAlignment="1" applyProtection="1">
      <alignment vertical="center"/>
      <protection locked="0"/>
    </xf>
    <xf numFmtId="4" fontId="11" fillId="0" borderId="1" xfId="1" applyNumberFormat="1" applyFont="1" applyBorder="1" applyAlignment="1" applyProtection="1">
      <alignment horizontal="right" vertical="center" wrapText="1"/>
      <protection locked="0"/>
    </xf>
    <xf numFmtId="4" fontId="11" fillId="0" borderId="2" xfId="0" applyNumberFormat="1" applyFont="1" applyBorder="1" applyAlignment="1" applyProtection="1">
      <alignment horizontal="right" vertical="center"/>
      <protection locked="0"/>
    </xf>
    <xf numFmtId="4" fontId="11" fillId="0" borderId="2" xfId="0" applyNumberFormat="1" applyFont="1" applyBorder="1" applyAlignment="1" applyProtection="1">
      <alignment vertical="center"/>
      <protection locked="0"/>
    </xf>
    <xf numFmtId="164" fontId="11" fillId="0" borderId="2" xfId="0" applyNumberFormat="1" applyFont="1" applyBorder="1" applyAlignment="1" applyProtection="1">
      <alignment vertical="center"/>
      <protection locked="0"/>
    </xf>
    <xf numFmtId="4" fontId="10" fillId="2" borderId="1" xfId="0" applyNumberFormat="1" applyFont="1" applyFill="1" applyBorder="1" applyAlignment="1" applyProtection="1">
      <alignment horizontal="left" vertical="center"/>
      <protection locked="0"/>
    </xf>
    <xf numFmtId="0" fontId="11" fillId="0" borderId="12" xfId="0" applyFont="1" applyBorder="1" applyAlignment="1" applyProtection="1">
      <alignment horizontal="center" vertical="center"/>
      <protection locked="0"/>
    </xf>
    <xf numFmtId="4" fontId="9" fillId="2" borderId="2" xfId="0" applyNumberFormat="1" applyFont="1" applyFill="1" applyBorder="1" applyAlignment="1" applyProtection="1">
      <alignment horizontal="right" vertical="center"/>
      <protection locked="0"/>
    </xf>
    <xf numFmtId="4" fontId="0" fillId="0" borderId="0" xfId="0" applyNumberFormat="1"/>
    <xf numFmtId="4" fontId="16" fillId="0" borderId="0" xfId="0" applyNumberFormat="1" applyFont="1"/>
    <xf numFmtId="0" fontId="11" fillId="0" borderId="1" xfId="0" applyFont="1" applyFill="1" applyBorder="1" applyAlignment="1" applyProtection="1">
      <alignment horizontal="center" vertical="center"/>
      <protection locked="0"/>
    </xf>
    <xf numFmtId="4" fontId="11" fillId="0" borderId="1" xfId="0" applyNumberFormat="1" applyFont="1" applyFill="1" applyBorder="1" applyAlignment="1" applyProtection="1">
      <alignment vertical="center"/>
      <protection locked="0"/>
    </xf>
    <xf numFmtId="4" fontId="11" fillId="0" borderId="1" xfId="0" applyNumberFormat="1" applyFont="1" applyFill="1" applyBorder="1" applyAlignment="1" applyProtection="1">
      <alignment vertical="center" wrapText="1"/>
      <protection locked="0"/>
    </xf>
    <xf numFmtId="4" fontId="13" fillId="0" borderId="1" xfId="0" applyNumberFormat="1" applyFont="1" applyFill="1" applyBorder="1" applyAlignment="1" applyProtection="1">
      <alignment vertical="center"/>
      <protection locked="0"/>
    </xf>
    <xf numFmtId="4" fontId="13" fillId="0" borderId="1" xfId="0" applyNumberFormat="1" applyFont="1" applyFill="1" applyBorder="1" applyAlignment="1" applyProtection="1">
      <alignment vertical="center" wrapText="1"/>
      <protection locked="0"/>
    </xf>
    <xf numFmtId="4" fontId="12" fillId="0" borderId="1" xfId="0" applyNumberFormat="1" applyFont="1" applyFill="1" applyBorder="1" applyAlignment="1" applyProtection="1">
      <alignment horizontal="right" vertical="center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4" fontId="11" fillId="0" borderId="1" xfId="0" applyNumberFormat="1" applyFont="1" applyFill="1" applyBorder="1" applyAlignment="1">
      <alignment horizontal="right" vertical="center"/>
    </xf>
    <xf numFmtId="4" fontId="11" fillId="0" borderId="1" xfId="0" applyNumberFormat="1" applyFont="1" applyFill="1" applyBorder="1" applyAlignment="1" applyProtection="1">
      <alignment horizontal="right" vertical="center"/>
      <protection locked="0"/>
    </xf>
    <xf numFmtId="0" fontId="11" fillId="0" borderId="10" xfId="0" applyFont="1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11" fillId="0" borderId="1" xfId="0" applyFont="1" applyFill="1" applyBorder="1" applyAlignment="1" applyProtection="1">
      <alignment vertical="center" wrapText="1"/>
      <protection locked="0"/>
    </xf>
    <xf numFmtId="0" fontId="11" fillId="0" borderId="10" xfId="0" applyFont="1" applyFill="1" applyBorder="1" applyAlignment="1" applyProtection="1">
      <alignment horizontal="left" vertical="center" wrapText="1"/>
      <protection locked="0"/>
    </xf>
    <xf numFmtId="0" fontId="11" fillId="0" borderId="1" xfId="0" applyFont="1" applyBorder="1" applyAlignment="1" applyProtection="1">
      <alignment horizontal="left" vertical="center" wrapText="1"/>
      <protection locked="0"/>
    </xf>
    <xf numFmtId="0" fontId="11" fillId="0" borderId="1" xfId="0" applyFont="1" applyBorder="1" applyAlignment="1" applyProtection="1">
      <alignment vertical="center" wrapText="1"/>
      <protection locked="0"/>
    </xf>
    <xf numFmtId="164" fontId="11" fillId="0" borderId="1" xfId="0" applyNumberFormat="1" applyFont="1" applyFill="1" applyBorder="1" applyAlignment="1" applyProtection="1">
      <alignment vertical="center"/>
      <protection locked="0"/>
    </xf>
    <xf numFmtId="0" fontId="11" fillId="0" borderId="10" xfId="0" applyFont="1" applyFill="1" applyBorder="1" applyAlignment="1" applyProtection="1">
      <alignment horizontal="center" vertical="center"/>
      <protection locked="0"/>
    </xf>
    <xf numFmtId="4" fontId="11" fillId="0" borderId="1" xfId="1" applyNumberFormat="1" applyFont="1" applyFill="1" applyBorder="1" applyAlignment="1" applyProtection="1">
      <alignment vertical="center"/>
      <protection locked="0"/>
    </xf>
    <xf numFmtId="4" fontId="11" fillId="0" borderId="1" xfId="1" applyNumberFormat="1" applyFont="1" applyFill="1" applyBorder="1" applyAlignment="1" applyProtection="1">
      <alignment horizontal="right" vertical="center"/>
      <protection locked="0"/>
    </xf>
    <xf numFmtId="0" fontId="11" fillId="0" borderId="11" xfId="0" applyFont="1" applyFill="1" applyBorder="1" applyAlignment="1" applyProtection="1">
      <alignment horizontal="left" vertical="center" wrapText="1"/>
      <protection locked="0"/>
    </xf>
    <xf numFmtId="4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 applyProtection="1">
      <alignment horizontal="left" vertical="center" wrapText="1"/>
      <protection locked="0"/>
    </xf>
    <xf numFmtId="4" fontId="11" fillId="0" borderId="9" xfId="0" applyNumberFormat="1" applyFont="1" applyFill="1" applyBorder="1" applyAlignment="1" applyProtection="1">
      <alignment vertical="center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4" fontId="9" fillId="2" borderId="1" xfId="0" applyNumberFormat="1" applyFont="1" applyFill="1" applyBorder="1" applyAlignment="1" applyProtection="1">
      <alignment horizontal="left" vertical="center"/>
      <protection locked="0"/>
    </xf>
    <xf numFmtId="4" fontId="11" fillId="0" borderId="2" xfId="0" applyNumberFormat="1" applyFont="1" applyFill="1" applyBorder="1" applyAlignment="1" applyProtection="1">
      <alignment horizontal="right" vertical="center"/>
      <protection locked="0"/>
    </xf>
    <xf numFmtId="4" fontId="11" fillId="0" borderId="2" xfId="0" applyNumberFormat="1" applyFont="1" applyFill="1" applyBorder="1" applyAlignment="1" applyProtection="1">
      <alignment vertical="center"/>
      <protection locked="0"/>
    </xf>
    <xf numFmtId="164" fontId="11" fillId="0" borderId="2" xfId="0" applyNumberFormat="1" applyFont="1" applyFill="1" applyBorder="1" applyAlignment="1" applyProtection="1">
      <alignment vertical="center"/>
      <protection locked="0"/>
    </xf>
    <xf numFmtId="4" fontId="11" fillId="0" borderId="1" xfId="0" applyNumberFormat="1" applyFont="1" applyFill="1" applyBorder="1" applyAlignment="1" applyProtection="1">
      <alignment horizontal="left" vertical="center" wrapText="1"/>
      <protection locked="0"/>
    </xf>
    <xf numFmtId="4" fontId="11" fillId="0" borderId="0" xfId="0" applyNumberFormat="1" applyFont="1" applyFill="1" applyAlignment="1" applyProtection="1">
      <alignment vertical="center" wrapText="1"/>
      <protection locked="0"/>
    </xf>
    <xf numFmtId="4" fontId="11" fillId="0" borderId="1" xfId="0" applyNumberFormat="1" applyFont="1" applyFill="1" applyBorder="1" applyAlignment="1" applyProtection="1">
      <alignment horizontal="left" vertical="center"/>
      <protection locked="0"/>
    </xf>
    <xf numFmtId="4" fontId="11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11" fillId="0" borderId="1" xfId="1" applyNumberFormat="1" applyFont="1" applyFill="1" applyBorder="1" applyAlignment="1" applyProtection="1">
      <alignment horizontal="left" vertical="center" wrapText="1"/>
      <protection locked="0"/>
    </xf>
    <xf numFmtId="4" fontId="12" fillId="0" borderId="1" xfId="0" applyNumberFormat="1" applyFont="1" applyFill="1" applyBorder="1" applyAlignment="1" applyProtection="1">
      <alignment vertical="center"/>
      <protection locked="0"/>
    </xf>
    <xf numFmtId="4" fontId="15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1" xfId="0" applyFont="1" applyFill="1" applyBorder="1" applyAlignment="1">
      <alignment horizontal="left" vertical="center" wrapText="1"/>
    </xf>
    <xf numFmtId="4" fontId="12" fillId="0" borderId="1" xfId="0" applyNumberFormat="1" applyFont="1" applyFill="1" applyBorder="1" applyAlignment="1" applyProtection="1">
      <alignment horizontal="left" vertical="center"/>
      <protection locked="0"/>
    </xf>
    <xf numFmtId="4" fontId="9" fillId="0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4" fontId="11" fillId="0" borderId="8" xfId="0" applyNumberFormat="1" applyFont="1" applyFill="1" applyBorder="1" applyAlignment="1" applyProtection="1">
      <alignment vertical="center"/>
      <protection locked="0"/>
    </xf>
    <xf numFmtId="0" fontId="0" fillId="0" borderId="0" xfId="0" applyFill="1"/>
    <xf numFmtId="0" fontId="0" fillId="0" borderId="0" xfId="0" applyFill="1" applyAlignment="1">
      <alignment vertical="center"/>
    </xf>
    <xf numFmtId="4" fontId="0" fillId="0" borderId="0" xfId="0" applyNumberFormat="1" applyFill="1"/>
    <xf numFmtId="0" fontId="11" fillId="0" borderId="9" xfId="0" applyFont="1" applyFill="1" applyBorder="1" applyAlignment="1" applyProtection="1">
      <alignment horizontal="center" vertical="center"/>
      <protection locked="0"/>
    </xf>
    <xf numFmtId="0" fontId="11" fillId="0" borderId="2" xfId="0" applyFont="1" applyFill="1" applyBorder="1" applyAlignment="1" applyProtection="1">
      <alignment horizontal="center" vertical="center"/>
      <protection locked="0"/>
    </xf>
    <xf numFmtId="0" fontId="11" fillId="0" borderId="12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20" fillId="0" borderId="1" xfId="0" applyFont="1" applyFill="1" applyBorder="1" applyAlignment="1" applyProtection="1">
      <alignment horizontal="center" vertical="center"/>
      <protection locked="0"/>
    </xf>
    <xf numFmtId="0" fontId="20" fillId="0" borderId="10" xfId="0" applyFont="1" applyFill="1" applyBorder="1" applyAlignment="1" applyProtection="1">
      <alignment horizontal="center" vertical="center"/>
      <protection locked="0"/>
    </xf>
    <xf numFmtId="4" fontId="23" fillId="0" borderId="1" xfId="0" applyNumberFormat="1" applyFont="1" applyFill="1" applyBorder="1" applyAlignment="1" applyProtection="1">
      <alignment horizontal="left" vertical="center" wrapText="1"/>
      <protection locked="0"/>
    </xf>
    <xf numFmtId="4" fontId="23" fillId="0" borderId="8" xfId="0" applyNumberFormat="1" applyFont="1" applyFill="1" applyBorder="1" applyAlignment="1" applyProtection="1">
      <alignment vertical="center"/>
      <protection locked="0"/>
    </xf>
    <xf numFmtId="4" fontId="23" fillId="0" borderId="1" xfId="0" applyNumberFormat="1" applyFont="1" applyFill="1" applyBorder="1" applyAlignment="1" applyProtection="1">
      <alignment vertical="center"/>
      <protection locked="0"/>
    </xf>
    <xf numFmtId="164" fontId="23" fillId="0" borderId="1" xfId="0" applyNumberFormat="1" applyFont="1" applyFill="1" applyBorder="1" applyAlignment="1" applyProtection="1">
      <alignment vertical="center"/>
      <protection locked="0"/>
    </xf>
    <xf numFmtId="0" fontId="23" fillId="0" borderId="10" xfId="0" applyFont="1" applyFill="1" applyBorder="1" applyAlignment="1" applyProtection="1">
      <alignment vertical="center" wrapText="1"/>
      <protection locked="0"/>
    </xf>
    <xf numFmtId="0" fontId="23" fillId="0" borderId="1" xfId="0" applyFont="1" applyBorder="1" applyAlignment="1" applyProtection="1">
      <alignment horizontal="center" vertical="center"/>
      <protection locked="0"/>
    </xf>
    <xf numFmtId="4" fontId="23" fillId="2" borderId="1" xfId="0" applyNumberFormat="1" applyFont="1" applyFill="1" applyBorder="1" applyAlignment="1" applyProtection="1">
      <alignment horizontal="right" vertical="center"/>
      <protection locked="0"/>
    </xf>
    <xf numFmtId="4" fontId="23" fillId="2" borderId="1" xfId="0" applyNumberFormat="1" applyFont="1" applyFill="1" applyBorder="1" applyAlignment="1" applyProtection="1">
      <alignment vertical="center"/>
      <protection locked="0"/>
    </xf>
    <xf numFmtId="164" fontId="22" fillId="2" borderId="1" xfId="0" applyNumberFormat="1" applyFont="1" applyFill="1" applyBorder="1" applyAlignment="1" applyProtection="1">
      <alignment vertical="center"/>
      <protection locked="0"/>
    </xf>
    <xf numFmtId="4" fontId="22" fillId="2" borderId="1" xfId="0" applyNumberFormat="1" applyFont="1" applyFill="1" applyBorder="1" applyAlignment="1" applyProtection="1">
      <alignment vertical="center"/>
      <protection locked="0"/>
    </xf>
    <xf numFmtId="4" fontId="22" fillId="2" borderId="1" xfId="0" applyNumberFormat="1" applyFont="1" applyFill="1" applyBorder="1" applyAlignment="1" applyProtection="1">
      <alignment horizontal="left" vertical="center" wrapText="1"/>
      <protection locked="0"/>
    </xf>
    <xf numFmtId="4" fontId="25" fillId="2" borderId="1" xfId="0" applyNumberFormat="1" applyFont="1" applyFill="1" applyBorder="1" applyAlignment="1" applyProtection="1">
      <alignment horizontal="right" vertical="center"/>
      <protection locked="0"/>
    </xf>
    <xf numFmtId="4" fontId="25" fillId="2" borderId="1" xfId="0" applyNumberFormat="1" applyFont="1" applyFill="1" applyBorder="1" applyAlignment="1" applyProtection="1">
      <alignment horizontal="left" vertical="center"/>
      <protection locked="0"/>
    </xf>
    <xf numFmtId="0" fontId="23" fillId="2" borderId="1" xfId="0" applyFont="1" applyFill="1" applyBorder="1" applyAlignment="1" applyProtection="1">
      <alignment horizontal="center" vertical="center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23" fillId="0" borderId="1" xfId="0" applyFont="1" applyBorder="1" applyAlignment="1" applyProtection="1">
      <alignment horizontal="left" vertical="center" wrapText="1"/>
      <protection locked="0"/>
    </xf>
    <xf numFmtId="4" fontId="23" fillId="0" borderId="1" xfId="0" applyNumberFormat="1" applyFont="1" applyBorder="1" applyAlignment="1" applyProtection="1">
      <alignment horizontal="right" vertical="center"/>
      <protection locked="0"/>
    </xf>
    <xf numFmtId="4" fontId="23" fillId="0" borderId="1" xfId="0" applyNumberFormat="1" applyFont="1" applyBorder="1" applyAlignment="1" applyProtection="1">
      <alignment vertical="center"/>
      <protection locked="0"/>
    </xf>
    <xf numFmtId="164" fontId="23" fillId="0" borderId="1" xfId="0" applyNumberFormat="1" applyFont="1" applyBorder="1" applyAlignment="1" applyProtection="1">
      <alignment vertical="center"/>
      <protection locked="0"/>
    </xf>
    <xf numFmtId="4" fontId="23" fillId="0" borderId="1" xfId="0" applyNumberFormat="1" applyFont="1" applyBorder="1" applyAlignment="1" applyProtection="1">
      <alignment horizontal="left" vertical="center" wrapText="1"/>
      <protection locked="0"/>
    </xf>
    <xf numFmtId="4" fontId="26" fillId="0" borderId="1" xfId="0" applyNumberFormat="1" applyFont="1" applyBorder="1" applyAlignment="1" applyProtection="1">
      <alignment horizontal="right" vertical="center"/>
      <protection locked="0"/>
    </xf>
    <xf numFmtId="4" fontId="26" fillId="0" borderId="1" xfId="0" applyNumberFormat="1" applyFont="1" applyBorder="1" applyAlignment="1" applyProtection="1">
      <alignment horizontal="left" vertical="center"/>
      <protection locked="0"/>
    </xf>
    <xf numFmtId="0" fontId="23" fillId="0" borderId="11" xfId="0" applyFont="1" applyBorder="1" applyAlignment="1" applyProtection="1">
      <alignment horizontal="left" vertical="center" wrapText="1"/>
      <protection locked="0"/>
    </xf>
    <xf numFmtId="164" fontId="23" fillId="2" borderId="1" xfId="0" applyNumberFormat="1" applyFont="1" applyFill="1" applyBorder="1" applyAlignment="1" applyProtection="1">
      <alignment vertical="center"/>
      <protection locked="0"/>
    </xf>
    <xf numFmtId="0" fontId="23" fillId="2" borderId="1" xfId="0" applyFont="1" applyFill="1" applyBorder="1" applyAlignment="1" applyProtection="1">
      <alignment horizontal="left" vertical="center" wrapText="1"/>
      <protection locked="0"/>
    </xf>
    <xf numFmtId="4" fontId="26" fillId="2" borderId="1" xfId="0" applyNumberFormat="1" applyFont="1" applyFill="1" applyBorder="1" applyAlignment="1" applyProtection="1">
      <alignment horizontal="right" vertical="center"/>
      <protection locked="0"/>
    </xf>
    <xf numFmtId="4" fontId="26" fillId="2" borderId="1" xfId="0" applyNumberFormat="1" applyFont="1" applyFill="1" applyBorder="1" applyAlignment="1" applyProtection="1">
      <alignment horizontal="left" vertical="center"/>
      <protection locked="0"/>
    </xf>
    <xf numFmtId="4" fontId="23" fillId="0" borderId="1" xfId="0" applyNumberFormat="1" applyFont="1" applyFill="1" applyBorder="1" applyAlignment="1">
      <alignment horizontal="right" vertical="center"/>
    </xf>
    <xf numFmtId="0" fontId="23" fillId="0" borderId="1" xfId="0" applyFont="1" applyBorder="1" applyAlignment="1" applyProtection="1">
      <alignment vertical="center" wrapText="1"/>
      <protection locked="0"/>
    </xf>
    <xf numFmtId="4" fontId="23" fillId="0" borderId="1" xfId="1" applyNumberFormat="1" applyFont="1" applyBorder="1" applyAlignment="1" applyProtection="1">
      <alignment vertical="center"/>
      <protection locked="0"/>
    </xf>
    <xf numFmtId="4" fontId="26" fillId="0" borderId="1" xfId="0" applyNumberFormat="1" applyFont="1" applyBorder="1" applyAlignment="1" applyProtection="1">
      <alignment vertical="center"/>
      <protection locked="0"/>
    </xf>
    <xf numFmtId="4" fontId="23" fillId="0" borderId="1" xfId="1" applyNumberFormat="1" applyFont="1" applyBorder="1" applyAlignment="1" applyProtection="1">
      <alignment horizontal="right" vertical="center" wrapText="1"/>
      <protection locked="0"/>
    </xf>
    <xf numFmtId="4" fontId="23" fillId="0" borderId="1" xfId="0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 applyProtection="1">
      <alignment horizontal="left" vertical="center" wrapText="1"/>
      <protection locked="0"/>
    </xf>
    <xf numFmtId="0" fontId="23" fillId="0" borderId="1" xfId="0" applyFont="1" applyFill="1" applyBorder="1" applyAlignment="1" applyProtection="1">
      <alignment horizontal="center" vertical="center"/>
      <protection locked="0"/>
    </xf>
    <xf numFmtId="4" fontId="23" fillId="0" borderId="1" xfId="0" applyNumberFormat="1" applyFont="1" applyBorder="1" applyAlignment="1" applyProtection="1">
      <alignment horizontal="left" vertical="center"/>
      <protection locked="0"/>
    </xf>
    <xf numFmtId="4" fontId="23" fillId="0" borderId="1" xfId="0" applyNumberFormat="1" applyFont="1" applyBorder="1" applyAlignment="1" applyProtection="1">
      <alignment horizontal="right" vertical="center" wrapText="1"/>
      <protection locked="0"/>
    </xf>
    <xf numFmtId="4" fontId="23" fillId="0" borderId="1" xfId="0" applyNumberFormat="1" applyFont="1" applyBorder="1" applyAlignment="1" applyProtection="1">
      <alignment vertical="center" wrapText="1"/>
      <protection locked="0"/>
    </xf>
    <xf numFmtId="4" fontId="23" fillId="2" borderId="1" xfId="0" applyNumberFormat="1" applyFont="1" applyFill="1" applyBorder="1" applyAlignment="1" applyProtection="1">
      <alignment horizontal="left" vertical="center" wrapText="1"/>
      <protection locked="0"/>
    </xf>
    <xf numFmtId="4" fontId="23" fillId="2" borderId="1" xfId="0" applyNumberFormat="1" applyFont="1" applyFill="1" applyBorder="1" applyAlignment="1" applyProtection="1">
      <alignment vertical="center" wrapText="1"/>
      <protection locked="0"/>
    </xf>
    <xf numFmtId="4" fontId="27" fillId="0" borderId="0" xfId="0" applyNumberFormat="1" applyFont="1"/>
    <xf numFmtId="4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4" fontId="23" fillId="0" borderId="1" xfId="0" applyNumberFormat="1" applyFont="1" applyBorder="1" applyAlignment="1" applyProtection="1">
      <alignment horizontal="center" vertical="center"/>
      <protection locked="0"/>
    </xf>
    <xf numFmtId="0" fontId="23" fillId="0" borderId="10" xfId="0" applyFont="1" applyFill="1" applyBorder="1" applyAlignment="1" applyProtection="1">
      <alignment horizontal="left" vertical="center" wrapText="1"/>
      <protection locked="0"/>
    </xf>
    <xf numFmtId="4" fontId="23" fillId="0" borderId="1" xfId="0" applyNumberFormat="1" applyFont="1" applyFill="1" applyBorder="1" applyAlignment="1" applyProtection="1">
      <alignment vertical="center" wrapText="1"/>
      <protection locked="0"/>
    </xf>
    <xf numFmtId="4" fontId="23" fillId="0" borderId="1" xfId="0" applyNumberFormat="1" applyFont="1" applyFill="1" applyBorder="1" applyAlignment="1" applyProtection="1">
      <alignment horizontal="right" vertical="center"/>
      <protection locked="0"/>
    </xf>
    <xf numFmtId="4" fontId="23" fillId="0" borderId="1" xfId="1" applyNumberFormat="1" applyFont="1" applyFill="1" applyBorder="1" applyAlignment="1" applyProtection="1">
      <alignment vertical="center"/>
      <protection locked="0"/>
    </xf>
    <xf numFmtId="4" fontId="23" fillId="0" borderId="1" xfId="1" applyNumberFormat="1" applyFont="1" applyFill="1" applyBorder="1" applyAlignment="1" applyProtection="1">
      <alignment horizontal="left" vertical="center" wrapText="1"/>
      <protection locked="0"/>
    </xf>
    <xf numFmtId="4" fontId="26" fillId="0" borderId="1" xfId="0" applyNumberFormat="1" applyFont="1" applyFill="1" applyBorder="1" applyAlignment="1" applyProtection="1">
      <alignment vertical="center"/>
      <protection locked="0"/>
    </xf>
    <xf numFmtId="4" fontId="28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29" fillId="0" borderId="0" xfId="0" applyNumberFormat="1" applyFont="1"/>
    <xf numFmtId="4" fontId="30" fillId="0" borderId="1" xfId="0" applyNumberFormat="1" applyFont="1" applyFill="1" applyBorder="1" applyAlignment="1">
      <alignment horizontal="center" vertical="center"/>
    </xf>
    <xf numFmtId="0" fontId="30" fillId="0" borderId="1" xfId="0" applyFont="1" applyFill="1" applyBorder="1" applyAlignment="1" applyProtection="1">
      <alignment horizontal="left" vertical="center" wrapText="1"/>
      <protection locked="0"/>
    </xf>
    <xf numFmtId="4" fontId="30" fillId="0" borderId="1" xfId="0" applyNumberFormat="1" applyFont="1" applyFill="1" applyBorder="1" applyAlignment="1">
      <alignment horizontal="right" vertical="center"/>
    </xf>
    <xf numFmtId="4" fontId="30" fillId="0" borderId="1" xfId="0" applyNumberFormat="1" applyFont="1" applyFill="1" applyBorder="1" applyAlignment="1" applyProtection="1">
      <alignment vertical="center"/>
      <protection locked="0"/>
    </xf>
    <xf numFmtId="164" fontId="30" fillId="0" borderId="1" xfId="0" applyNumberFormat="1" applyFont="1" applyFill="1" applyBorder="1" applyAlignment="1" applyProtection="1">
      <alignment vertical="center"/>
      <protection locked="0"/>
    </xf>
    <xf numFmtId="0" fontId="30" fillId="0" borderId="1" xfId="0" applyFont="1" applyBorder="1" applyAlignment="1" applyProtection="1">
      <alignment vertical="center" wrapText="1"/>
      <protection locked="0"/>
    </xf>
    <xf numFmtId="4" fontId="30" fillId="0" borderId="1" xfId="1" applyNumberFormat="1" applyFont="1" applyBorder="1" applyAlignment="1" applyProtection="1">
      <alignment vertical="center"/>
      <protection locked="0"/>
    </xf>
    <xf numFmtId="4" fontId="30" fillId="0" borderId="1" xfId="0" applyNumberFormat="1" applyFont="1" applyBorder="1" applyAlignment="1" applyProtection="1">
      <alignment vertical="center"/>
      <protection locked="0"/>
    </xf>
    <xf numFmtId="4" fontId="31" fillId="0" borderId="1" xfId="0" applyNumberFormat="1" applyFont="1" applyBorder="1" applyAlignment="1" applyProtection="1">
      <alignment vertical="center"/>
      <protection locked="0"/>
    </xf>
    <xf numFmtId="4" fontId="30" fillId="0" borderId="1" xfId="1" applyNumberFormat="1" applyFont="1" applyBorder="1" applyAlignment="1" applyProtection="1">
      <alignment horizontal="right" vertical="center" wrapText="1"/>
      <protection locked="0"/>
    </xf>
    <xf numFmtId="0" fontId="30" fillId="0" borderId="1" xfId="0" applyFont="1" applyBorder="1" applyAlignment="1" applyProtection="1">
      <alignment horizontal="center" vertical="center"/>
      <protection locked="0"/>
    </xf>
    <xf numFmtId="0" fontId="32" fillId="0" borderId="0" xfId="0" applyFont="1"/>
    <xf numFmtId="4" fontId="30" fillId="0" borderId="9" xfId="0" applyNumberFormat="1" applyFont="1" applyFill="1" applyBorder="1" applyAlignment="1" applyProtection="1">
      <alignment vertical="center"/>
      <protection locked="0"/>
    </xf>
    <xf numFmtId="0" fontId="30" fillId="0" borderId="10" xfId="0" applyFont="1" applyFill="1" applyBorder="1" applyAlignment="1" applyProtection="1">
      <alignment horizontal="left" vertical="center" wrapText="1"/>
      <protection locked="0"/>
    </xf>
    <xf numFmtId="4" fontId="30" fillId="0" borderId="1" xfId="1" applyNumberFormat="1" applyFont="1" applyBorder="1" applyAlignment="1" applyProtection="1">
      <alignment horizontal="left" vertical="center" wrapText="1"/>
      <protection locked="0"/>
    </xf>
    <xf numFmtId="4" fontId="30" fillId="2" borderId="1" xfId="0" applyNumberFormat="1" applyFont="1" applyFill="1" applyBorder="1" applyAlignment="1">
      <alignment horizontal="right" vertical="center"/>
    </xf>
    <xf numFmtId="4" fontId="30" fillId="2" borderId="1" xfId="0" applyNumberFormat="1" applyFont="1" applyFill="1" applyBorder="1" applyAlignment="1" applyProtection="1">
      <alignment vertical="center"/>
      <protection locked="0"/>
    </xf>
    <xf numFmtId="164" fontId="30" fillId="2" borderId="1" xfId="0" applyNumberFormat="1" applyFont="1" applyFill="1" applyBorder="1" applyAlignment="1" applyProtection="1">
      <alignment vertical="center"/>
      <protection locked="0"/>
    </xf>
    <xf numFmtId="0" fontId="30" fillId="2" borderId="1" xfId="0" applyFont="1" applyFill="1" applyBorder="1" applyAlignment="1" applyProtection="1">
      <alignment vertical="center" wrapText="1"/>
      <protection locked="0"/>
    </xf>
    <xf numFmtId="4" fontId="30" fillId="2" borderId="1" xfId="1" applyNumberFormat="1" applyFont="1" applyFill="1" applyBorder="1" applyAlignment="1" applyProtection="1">
      <alignment vertical="center"/>
      <protection locked="0"/>
    </xf>
    <xf numFmtId="4" fontId="31" fillId="2" borderId="1" xfId="0" applyNumberFormat="1" applyFont="1" applyFill="1" applyBorder="1" applyAlignment="1" applyProtection="1">
      <alignment vertical="center"/>
      <protection locked="0"/>
    </xf>
    <xf numFmtId="4" fontId="30" fillId="2" borderId="1" xfId="1" applyNumberFormat="1" applyFont="1" applyFill="1" applyBorder="1" applyAlignment="1" applyProtection="1">
      <alignment horizontal="right" vertical="center" wrapText="1"/>
      <protection locked="0"/>
    </xf>
    <xf numFmtId="0" fontId="33" fillId="0" borderId="0" xfId="0" applyFont="1"/>
    <xf numFmtId="0" fontId="9" fillId="0" borderId="10" xfId="0" applyFont="1" applyBorder="1" applyAlignment="1" applyProtection="1">
      <alignment horizontal="center" vertical="center"/>
      <protection locked="0"/>
    </xf>
    <xf numFmtId="4" fontId="9" fillId="0" borderId="1" xfId="0" applyNumberFormat="1" applyFont="1" applyBorder="1" applyAlignment="1" applyProtection="1">
      <alignment horizontal="right" vertical="center"/>
      <protection locked="0"/>
    </xf>
    <xf numFmtId="4" fontId="9" fillId="0" borderId="1" xfId="0" applyNumberFormat="1" applyFont="1" applyBorder="1" applyAlignment="1" applyProtection="1">
      <alignment vertical="center"/>
      <protection locked="0"/>
    </xf>
    <xf numFmtId="164" fontId="9" fillId="0" borderId="1" xfId="0" applyNumberFormat="1" applyFont="1" applyBorder="1" applyAlignment="1" applyProtection="1">
      <alignment vertical="center"/>
      <protection locked="0"/>
    </xf>
    <xf numFmtId="4" fontId="9" fillId="0" borderId="1" xfId="0" applyNumberFormat="1" applyFont="1" applyBorder="1" applyAlignment="1" applyProtection="1">
      <alignment horizontal="left" vertical="center"/>
      <protection locked="0"/>
    </xf>
    <xf numFmtId="0" fontId="34" fillId="3" borderId="0" xfId="0" applyFont="1" applyFill="1"/>
    <xf numFmtId="0" fontId="0" fillId="4" borderId="0" xfId="0" applyFill="1"/>
    <xf numFmtId="0" fontId="0" fillId="5" borderId="0" xfId="0" applyFill="1"/>
    <xf numFmtId="0" fontId="35" fillId="0" borderId="0" xfId="0" applyFont="1"/>
    <xf numFmtId="0" fontId="27" fillId="0" borderId="0" xfId="0" applyFont="1"/>
    <xf numFmtId="0" fontId="9" fillId="2" borderId="10" xfId="0" applyFont="1" applyFill="1" applyBorder="1" applyAlignment="1" applyProtection="1">
      <alignment horizontal="left" vertical="center" wrapText="1"/>
      <protection locked="0"/>
    </xf>
    <xf numFmtId="0" fontId="9" fillId="2" borderId="11" xfId="0" applyFont="1" applyFill="1" applyBorder="1" applyAlignment="1" applyProtection="1">
      <alignment horizontal="left" vertical="center" wrapText="1"/>
      <protection locked="0"/>
    </xf>
    <xf numFmtId="0" fontId="9" fillId="2" borderId="1" xfId="0" applyFont="1" applyFill="1" applyBorder="1" applyAlignment="1" applyProtection="1">
      <alignment horizontal="left" vertical="center" wrapText="1"/>
      <protection locked="0"/>
    </xf>
    <xf numFmtId="0" fontId="9" fillId="2" borderId="10" xfId="0" applyFont="1" applyFill="1" applyBorder="1" applyAlignment="1" applyProtection="1">
      <alignment horizontal="left" vertical="center"/>
      <protection locked="0"/>
    </xf>
    <xf numFmtId="0" fontId="9" fillId="2" borderId="11" xfId="0" applyFont="1" applyFill="1" applyBorder="1" applyAlignment="1" applyProtection="1">
      <alignment horizontal="left" vertical="center"/>
      <protection locked="0"/>
    </xf>
    <xf numFmtId="0" fontId="9" fillId="2" borderId="8" xfId="0" applyFont="1" applyFill="1" applyBorder="1" applyAlignment="1" applyProtection="1">
      <alignment horizontal="left" vertical="center"/>
      <protection locked="0"/>
    </xf>
    <xf numFmtId="0" fontId="9" fillId="2" borderId="8" xfId="0" applyFont="1" applyFill="1" applyBorder="1" applyAlignment="1" applyProtection="1">
      <alignment horizontal="left" vertical="center" wrapText="1"/>
      <protection locked="0"/>
    </xf>
    <xf numFmtId="0" fontId="9" fillId="2" borderId="12" xfId="0" applyFont="1" applyFill="1" applyBorder="1" applyAlignment="1" applyProtection="1">
      <alignment horizontal="left" vertical="center"/>
      <protection locked="0"/>
    </xf>
    <xf numFmtId="0" fontId="9" fillId="2" borderId="3" xfId="0" applyFont="1" applyFill="1" applyBorder="1" applyAlignment="1" applyProtection="1">
      <alignment horizontal="left" vertical="center"/>
      <protection locked="0"/>
    </xf>
    <xf numFmtId="0" fontId="17" fillId="0" borderId="0" xfId="0" applyFont="1" applyAlignment="1" applyProtection="1">
      <alignment horizontal="right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164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3" fillId="2" borderId="5" xfId="0" applyNumberFormat="1" applyFont="1" applyFill="1" applyBorder="1" applyAlignment="1" applyProtection="1">
      <alignment horizontal="center" vertical="center" wrapText="1"/>
      <protection locked="0"/>
    </xf>
    <xf numFmtId="164" fontId="3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18" fillId="2" borderId="1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4" fontId="1" fillId="0" borderId="0" xfId="0" applyNumberFormat="1" applyFont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horizontal="left" vertical="center"/>
      <protection locked="0"/>
    </xf>
    <xf numFmtId="4" fontId="9" fillId="2" borderId="10" xfId="0" applyNumberFormat="1" applyFont="1" applyFill="1" applyBorder="1" applyAlignment="1">
      <alignment horizontal="left" vertical="center"/>
    </xf>
    <xf numFmtId="4" fontId="9" fillId="2" borderId="11" xfId="0" applyNumberFormat="1" applyFont="1" applyFill="1" applyBorder="1" applyAlignment="1">
      <alignment horizontal="left" vertical="center"/>
    </xf>
    <xf numFmtId="0" fontId="23" fillId="2" borderId="10" xfId="0" applyFont="1" applyFill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left" vertical="center"/>
    </xf>
    <xf numFmtId="0" fontId="20" fillId="0" borderId="2" xfId="0" applyFont="1" applyFill="1" applyBorder="1" applyAlignment="1" applyProtection="1">
      <alignment horizontal="center" vertical="center"/>
      <protection locked="0"/>
    </xf>
    <xf numFmtId="0" fontId="11" fillId="0" borderId="5" xfId="0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4" fillId="2" borderId="8" xfId="0" applyFont="1" applyFill="1" applyBorder="1" applyAlignment="1">
      <alignment horizontal="left" vertical="center"/>
    </xf>
    <xf numFmtId="0" fontId="11" fillId="0" borderId="2" xfId="0" applyFont="1" applyBorder="1" applyAlignment="1" applyProtection="1">
      <alignment horizontal="left" vertical="center" wrapText="1"/>
      <protection locked="0"/>
    </xf>
    <xf numFmtId="0" fontId="11" fillId="0" borderId="5" xfId="0" applyFont="1" applyBorder="1" applyAlignment="1" applyProtection="1">
      <alignment horizontal="left" vertical="center" wrapText="1"/>
      <protection locked="0"/>
    </xf>
    <xf numFmtId="0" fontId="0" fillId="0" borderId="5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18" fillId="0" borderId="13" xfId="0" applyFont="1" applyBorder="1" applyAlignment="1">
      <alignment horizontal="center" vertical="center" wrapText="1"/>
    </xf>
    <xf numFmtId="0" fontId="11" fillId="0" borderId="2" xfId="0" applyFont="1" applyFill="1" applyBorder="1" applyAlignment="1" applyProtection="1">
      <alignment vertical="center" wrapText="1"/>
      <protection locked="0"/>
    </xf>
    <xf numFmtId="0" fontId="0" fillId="0" borderId="5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11" fillId="0" borderId="2" xfId="0" applyFont="1" applyFill="1" applyBorder="1" applyAlignment="1" applyProtection="1">
      <alignment horizontal="center" vertical="center"/>
      <protection locked="0"/>
    </xf>
    <xf numFmtId="0" fontId="11" fillId="0" borderId="2" xfId="0" applyFont="1" applyFill="1" applyBorder="1" applyAlignment="1" applyProtection="1">
      <alignment vertical="top" wrapText="1"/>
      <protection locked="0"/>
    </xf>
    <xf numFmtId="0" fontId="0" fillId="0" borderId="5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11" fillId="0" borderId="4" xfId="0" applyFont="1" applyFill="1" applyBorder="1" applyAlignment="1" applyProtection="1">
      <alignment horizontal="center" vertical="top"/>
      <protection locked="0"/>
    </xf>
    <xf numFmtId="0" fontId="0" fillId="0" borderId="14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24" fillId="0" borderId="8" xfId="0" applyFont="1" applyBorder="1" applyAlignment="1">
      <alignment horizontal="left" vertical="center"/>
    </xf>
  </cellXfs>
  <cellStyles count="2">
    <cellStyle name="Normalny" xfId="0" builtinId="0"/>
    <cellStyle name="Normalny_zal_Szczecin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71"/>
  <sheetViews>
    <sheetView tabSelected="1" topLeftCell="A139" zoomScale="120" zoomScaleNormal="120" workbookViewId="0">
      <selection activeCell="B146" sqref="B146"/>
    </sheetView>
  </sheetViews>
  <sheetFormatPr defaultRowHeight="15" x14ac:dyDescent="0.25"/>
  <cols>
    <col min="1" max="1" width="4.5703125" customWidth="1"/>
    <col min="2" max="2" width="30.140625" customWidth="1"/>
    <col min="3" max="3" width="9.7109375" customWidth="1"/>
    <col min="4" max="4" width="12.140625" customWidth="1"/>
    <col min="5" max="5" width="8.7109375" hidden="1" customWidth="1"/>
    <col min="6" max="6" width="15.28515625" hidden="1" customWidth="1"/>
    <col min="7" max="7" width="32.42578125" customWidth="1"/>
    <col min="8" max="9" width="0" hidden="1" customWidth="1"/>
    <col min="10" max="10" width="23.7109375" hidden="1" customWidth="1"/>
    <col min="11" max="11" width="9" customWidth="1"/>
    <col min="12" max="12" width="9.140625" customWidth="1"/>
    <col min="13" max="13" width="8.42578125" customWidth="1"/>
    <col min="14" max="14" width="9.28515625" customWidth="1"/>
    <col min="15" max="15" width="9.7109375" customWidth="1"/>
    <col min="16" max="17" width="13.28515625" bestFit="1" customWidth="1"/>
    <col min="18" max="18" width="14.5703125" customWidth="1"/>
    <col min="19" max="19" width="15" customWidth="1"/>
    <col min="20" max="20" width="15.85546875" customWidth="1"/>
  </cols>
  <sheetData>
    <row r="1" spans="1:17" x14ac:dyDescent="0.25">
      <c r="A1" s="194" t="s">
        <v>57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</row>
    <row r="2" spans="1:17" ht="12.75" customHeight="1" x14ac:dyDescent="0.25">
      <c r="A2" s="194" t="s">
        <v>108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</row>
    <row r="3" spans="1:17" ht="12.75" customHeight="1" x14ac:dyDescent="0.25">
      <c r="A3" s="194" t="s">
        <v>112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</row>
    <row r="4" spans="1:17" ht="15.75" x14ac:dyDescent="0.25">
      <c r="A4" s="208" t="s">
        <v>113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</row>
    <row r="5" spans="1:17" ht="15.75" x14ac:dyDescent="0.25">
      <c r="A5" s="1"/>
      <c r="B5" s="1"/>
      <c r="C5" s="1"/>
      <c r="D5" s="1"/>
      <c r="E5" s="2"/>
      <c r="F5" s="3"/>
      <c r="G5" s="1"/>
      <c r="H5" s="1"/>
      <c r="I5" s="1"/>
      <c r="J5" s="1"/>
      <c r="K5" s="209"/>
      <c r="L5" s="208"/>
      <c r="M5" s="208"/>
      <c r="N5" s="1"/>
      <c r="O5" s="4"/>
    </row>
    <row r="6" spans="1:17" x14ac:dyDescent="0.25">
      <c r="A6" s="210" t="s">
        <v>166</v>
      </c>
      <c r="B6" s="207" t="s">
        <v>0</v>
      </c>
      <c r="C6" s="207" t="s">
        <v>1</v>
      </c>
      <c r="D6" s="207" t="s">
        <v>109</v>
      </c>
      <c r="E6" s="196" t="s">
        <v>2</v>
      </c>
      <c r="F6" s="199" t="s">
        <v>79</v>
      </c>
      <c r="G6" s="199" t="s">
        <v>3</v>
      </c>
      <c r="H6" s="195" t="s">
        <v>4</v>
      </c>
      <c r="I6" s="195" t="s">
        <v>5</v>
      </c>
      <c r="J6" s="213" t="s">
        <v>6</v>
      </c>
      <c r="K6" s="214" t="s">
        <v>7</v>
      </c>
      <c r="L6" s="214"/>
      <c r="M6" s="214"/>
      <c r="N6" s="215"/>
      <c r="O6" s="202" t="s">
        <v>8</v>
      </c>
    </row>
    <row r="7" spans="1:17" x14ac:dyDescent="0.25">
      <c r="A7" s="210"/>
      <c r="B7" s="207"/>
      <c r="C7" s="207"/>
      <c r="D7" s="207"/>
      <c r="E7" s="197"/>
      <c r="F7" s="200"/>
      <c r="G7" s="200"/>
      <c r="H7" s="195"/>
      <c r="I7" s="195"/>
      <c r="J7" s="213"/>
      <c r="K7" s="216"/>
      <c r="L7" s="216"/>
      <c r="M7" s="216"/>
      <c r="N7" s="217"/>
      <c r="O7" s="202"/>
    </row>
    <row r="8" spans="1:17" ht="15" customHeight="1" x14ac:dyDescent="0.25">
      <c r="A8" s="210"/>
      <c r="B8" s="207"/>
      <c r="C8" s="207"/>
      <c r="D8" s="207"/>
      <c r="E8" s="197"/>
      <c r="F8" s="200"/>
      <c r="G8" s="200"/>
      <c r="H8" s="195"/>
      <c r="I8" s="195"/>
      <c r="J8" s="213"/>
      <c r="K8" s="203" t="s">
        <v>9</v>
      </c>
      <c r="L8" s="205" t="s">
        <v>106</v>
      </c>
      <c r="M8" s="195" t="s">
        <v>173</v>
      </c>
      <c r="N8" s="195" t="s">
        <v>10</v>
      </c>
      <c r="O8" s="202"/>
      <c r="P8" s="232"/>
    </row>
    <row r="9" spans="1:17" x14ac:dyDescent="0.25">
      <c r="A9" s="210"/>
      <c r="B9" s="207"/>
      <c r="C9" s="207"/>
      <c r="D9" s="207"/>
      <c r="E9" s="197"/>
      <c r="F9" s="200"/>
      <c r="G9" s="200"/>
      <c r="H9" s="195"/>
      <c r="I9" s="195"/>
      <c r="J9" s="213"/>
      <c r="K9" s="203"/>
      <c r="L9" s="205"/>
      <c r="M9" s="195"/>
      <c r="N9" s="195"/>
      <c r="O9" s="202"/>
      <c r="P9" s="232"/>
    </row>
    <row r="10" spans="1:17" x14ac:dyDescent="0.25">
      <c r="A10" s="210"/>
      <c r="B10" s="207"/>
      <c r="C10" s="207"/>
      <c r="D10" s="207"/>
      <c r="E10" s="197"/>
      <c r="F10" s="200"/>
      <c r="G10" s="200"/>
      <c r="H10" s="195"/>
      <c r="I10" s="195"/>
      <c r="J10" s="213"/>
      <c r="K10" s="203"/>
      <c r="L10" s="205"/>
      <c r="M10" s="195"/>
      <c r="N10" s="195"/>
      <c r="O10" s="202"/>
      <c r="P10" s="232"/>
    </row>
    <row r="11" spans="1:17" x14ac:dyDescent="0.25">
      <c r="A11" s="211"/>
      <c r="B11" s="58" t="s">
        <v>11</v>
      </c>
      <c r="C11" s="212"/>
      <c r="D11" s="207"/>
      <c r="E11" s="198"/>
      <c r="F11" s="201"/>
      <c r="G11" s="201"/>
      <c r="H11" s="195"/>
      <c r="I11" s="195"/>
      <c r="J11" s="213"/>
      <c r="K11" s="204"/>
      <c r="L11" s="205"/>
      <c r="M11" s="206"/>
      <c r="N11" s="206"/>
      <c r="O11" s="202"/>
      <c r="P11" s="232"/>
    </row>
    <row r="12" spans="1:17" x14ac:dyDescent="0.25">
      <c r="A12" s="60">
        <v>1</v>
      </c>
      <c r="B12" s="60">
        <v>2</v>
      </c>
      <c r="C12" s="60">
        <v>3</v>
      </c>
      <c r="D12" s="60">
        <v>4</v>
      </c>
      <c r="E12" s="60">
        <v>5</v>
      </c>
      <c r="F12" s="60">
        <v>6</v>
      </c>
      <c r="G12" s="5">
        <v>5</v>
      </c>
      <c r="H12" s="6">
        <v>5</v>
      </c>
      <c r="I12" s="6">
        <v>6</v>
      </c>
      <c r="J12" s="6">
        <v>5</v>
      </c>
      <c r="K12" s="6">
        <v>6</v>
      </c>
      <c r="L12" s="6">
        <v>7</v>
      </c>
      <c r="M12" s="6">
        <v>8</v>
      </c>
      <c r="N12" s="6">
        <v>9</v>
      </c>
      <c r="O12" s="60">
        <v>10</v>
      </c>
      <c r="P12" s="92"/>
      <c r="Q12" s="92"/>
    </row>
    <row r="13" spans="1:17" x14ac:dyDescent="0.25">
      <c r="A13" s="188" t="s">
        <v>12</v>
      </c>
      <c r="B13" s="189"/>
      <c r="C13" s="7">
        <f>SUM(C14+C15)</f>
        <v>5777492</v>
      </c>
      <c r="D13" s="7">
        <f>SUM(D14:D15)</f>
        <v>350000</v>
      </c>
      <c r="E13" s="8">
        <f>SUM(E14:E15)</f>
        <v>0</v>
      </c>
      <c r="F13" s="7">
        <f>SUM(F14:F15)</f>
        <v>350000</v>
      </c>
      <c r="G13" s="7"/>
      <c r="H13" s="9" t="e">
        <f>SUM(#REF!)</f>
        <v>#REF!</v>
      </c>
      <c r="I13" s="9" t="e">
        <f>SUM(#REF!)</f>
        <v>#REF!</v>
      </c>
      <c r="J13" s="9"/>
      <c r="K13" s="9">
        <f>SUM(K14:K15)</f>
        <v>350000</v>
      </c>
      <c r="L13" s="9">
        <f>SUM(L14:L15)</f>
        <v>0</v>
      </c>
      <c r="M13" s="9">
        <f>SUM(M14:M15)</f>
        <v>0</v>
      </c>
      <c r="N13" s="9">
        <f>SUM(N14:N15)</f>
        <v>0</v>
      </c>
      <c r="O13" s="10" t="s">
        <v>13</v>
      </c>
      <c r="P13" s="92"/>
      <c r="Q13" s="92"/>
    </row>
    <row r="14" spans="1:17" ht="94.5" customHeight="1" x14ac:dyDescent="0.25">
      <c r="A14" s="48"/>
      <c r="B14" s="59" t="s">
        <v>121</v>
      </c>
      <c r="C14" s="49">
        <f>5657492+60000+10000</f>
        <v>5727492</v>
      </c>
      <c r="D14" s="49">
        <v>300000</v>
      </c>
      <c r="E14" s="65">
        <v>0</v>
      </c>
      <c r="F14" s="49">
        <f>D14+E14</f>
        <v>300000</v>
      </c>
      <c r="G14" s="14" t="s">
        <v>167</v>
      </c>
      <c r="H14" s="12">
        <v>0</v>
      </c>
      <c r="I14" s="12">
        <f>D14+H14</f>
        <v>300000</v>
      </c>
      <c r="J14" s="14" t="s">
        <v>14</v>
      </c>
      <c r="K14" s="12">
        <f>F14</f>
        <v>300000</v>
      </c>
      <c r="L14" s="15">
        <v>0</v>
      </c>
      <c r="M14" s="14">
        <v>0</v>
      </c>
      <c r="N14" s="12">
        <v>0</v>
      </c>
      <c r="O14" s="89" t="s">
        <v>15</v>
      </c>
      <c r="P14" s="93"/>
      <c r="Q14" s="92"/>
    </row>
    <row r="15" spans="1:17" ht="53.25" customHeight="1" x14ac:dyDescent="0.25">
      <c r="A15" s="48"/>
      <c r="B15" s="59" t="s">
        <v>122</v>
      </c>
      <c r="C15" s="49">
        <v>50000</v>
      </c>
      <c r="D15" s="49">
        <v>50000</v>
      </c>
      <c r="E15" s="65">
        <v>0</v>
      </c>
      <c r="F15" s="49">
        <f>D15+E15</f>
        <v>50000</v>
      </c>
      <c r="G15" s="50" t="s">
        <v>172</v>
      </c>
      <c r="H15" s="51">
        <v>0</v>
      </c>
      <c r="I15" s="51">
        <f>D15+H15</f>
        <v>50000</v>
      </c>
      <c r="J15" s="52" t="s">
        <v>14</v>
      </c>
      <c r="K15" s="49">
        <f>F15</f>
        <v>50000</v>
      </c>
      <c r="L15" s="53">
        <v>0</v>
      </c>
      <c r="M15" s="50">
        <v>0</v>
      </c>
      <c r="N15" s="49">
        <v>0</v>
      </c>
      <c r="O15" s="54" t="s">
        <v>13</v>
      </c>
      <c r="P15" s="92"/>
      <c r="Q15" s="92"/>
    </row>
    <row r="16" spans="1:17" hidden="1" x14ac:dyDescent="0.25">
      <c r="A16" s="185" t="s">
        <v>16</v>
      </c>
      <c r="B16" s="186"/>
      <c r="C16" s="17">
        <f>C17</f>
        <v>0</v>
      </c>
      <c r="D16" s="17">
        <f>D17</f>
        <v>0</v>
      </c>
      <c r="E16" s="18">
        <f t="shared" ref="E16:F16" si="0">E17</f>
        <v>0</v>
      </c>
      <c r="F16" s="17">
        <f t="shared" si="0"/>
        <v>0</v>
      </c>
      <c r="G16" s="17"/>
      <c r="H16" s="17">
        <f t="shared" ref="H16:N16" si="1">H17</f>
        <v>0</v>
      </c>
      <c r="I16" s="17">
        <f t="shared" si="1"/>
        <v>0</v>
      </c>
      <c r="J16" s="17">
        <f t="shared" si="1"/>
        <v>0</v>
      </c>
      <c r="K16" s="17">
        <f>K17</f>
        <v>0</v>
      </c>
      <c r="L16" s="17">
        <f t="shared" si="1"/>
        <v>0</v>
      </c>
      <c r="M16" s="17">
        <f>M17</f>
        <v>0</v>
      </c>
      <c r="N16" s="17">
        <f t="shared" si="1"/>
        <v>0</v>
      </c>
      <c r="O16" s="10" t="s">
        <v>13</v>
      </c>
      <c r="P16" s="94"/>
      <c r="Q16" s="92"/>
    </row>
    <row r="17" spans="1:17" ht="56.25" hidden="1" customHeight="1" x14ac:dyDescent="0.25">
      <c r="A17" s="11" t="s">
        <v>17</v>
      </c>
      <c r="B17" s="57" t="s">
        <v>18</v>
      </c>
      <c r="C17" s="12"/>
      <c r="D17" s="12"/>
      <c r="E17" s="13">
        <v>0</v>
      </c>
      <c r="F17" s="12">
        <f>D17+E17</f>
        <v>0</v>
      </c>
      <c r="G17" s="14" t="s">
        <v>97</v>
      </c>
      <c r="H17" s="12"/>
      <c r="I17" s="12">
        <f>D17+H17</f>
        <v>0</v>
      </c>
      <c r="J17" s="14"/>
      <c r="K17" s="12"/>
      <c r="L17" s="15"/>
      <c r="M17" s="14">
        <v>0</v>
      </c>
      <c r="N17" s="14"/>
      <c r="O17" s="16" t="s">
        <v>15</v>
      </c>
      <c r="P17" s="94"/>
      <c r="Q17" s="92"/>
    </row>
    <row r="18" spans="1:17" ht="21.75" hidden="1" customHeight="1" x14ac:dyDescent="0.25">
      <c r="A18" s="185" t="s">
        <v>99</v>
      </c>
      <c r="B18" s="186"/>
      <c r="C18" s="17">
        <f>SUM(C19:C19)</f>
        <v>0</v>
      </c>
      <c r="D18" s="17">
        <f>SUM(D19:D19)</f>
        <v>0</v>
      </c>
      <c r="E18" s="18">
        <f t="shared" ref="E18:F18" si="2">SUM(E19:E19)</f>
        <v>0</v>
      </c>
      <c r="F18" s="17">
        <f t="shared" si="2"/>
        <v>0</v>
      </c>
      <c r="G18" s="19"/>
      <c r="H18" s="17">
        <f>H19</f>
        <v>0</v>
      </c>
      <c r="I18" s="17">
        <f>I19</f>
        <v>0</v>
      </c>
      <c r="J18" s="17"/>
      <c r="K18" s="17">
        <f>SUM(K19:K19)</f>
        <v>0</v>
      </c>
      <c r="L18" s="17">
        <f>SUM(L19:L19)</f>
        <v>0</v>
      </c>
      <c r="M18" s="17">
        <f>SUM(M19:M19)</f>
        <v>0</v>
      </c>
      <c r="N18" s="17">
        <f>SUM(N19:N19)</f>
        <v>0</v>
      </c>
      <c r="O18" s="10" t="s">
        <v>13</v>
      </c>
      <c r="P18" s="92"/>
      <c r="Q18" s="92"/>
    </row>
    <row r="19" spans="1:17" ht="60" hidden="1" customHeight="1" x14ac:dyDescent="0.25">
      <c r="A19" s="48" t="s">
        <v>19</v>
      </c>
      <c r="B19" s="59" t="s">
        <v>110</v>
      </c>
      <c r="C19" s="49">
        <v>0</v>
      </c>
      <c r="D19" s="65">
        <v>0</v>
      </c>
      <c r="E19" s="65">
        <v>0</v>
      </c>
      <c r="F19" s="49">
        <f>D19+E19</f>
        <v>0</v>
      </c>
      <c r="G19" s="78"/>
      <c r="H19" s="49">
        <v>0</v>
      </c>
      <c r="I19" s="49">
        <f>D19+H19</f>
        <v>0</v>
      </c>
      <c r="J19" s="50" t="s">
        <v>20</v>
      </c>
      <c r="K19" s="49">
        <f>F19</f>
        <v>0</v>
      </c>
      <c r="L19" s="49">
        <v>0</v>
      </c>
      <c r="M19" s="50">
        <v>0</v>
      </c>
      <c r="N19" s="49">
        <v>0</v>
      </c>
      <c r="O19" s="54"/>
      <c r="P19" s="92"/>
      <c r="Q19" s="92"/>
    </row>
    <row r="20" spans="1:17" x14ac:dyDescent="0.25">
      <c r="A20" s="185" t="s">
        <v>21</v>
      </c>
      <c r="B20" s="186"/>
      <c r="C20" s="17">
        <f>C22+C23+C24</f>
        <v>590000</v>
      </c>
      <c r="D20" s="17">
        <f>D22+D23+D24</f>
        <v>210000</v>
      </c>
      <c r="E20" s="17">
        <f>SUM(E22:E22)</f>
        <v>0</v>
      </c>
      <c r="F20" s="17">
        <f>SUM(F22:F22)</f>
        <v>290000</v>
      </c>
      <c r="G20" s="17"/>
      <c r="H20" s="17">
        <f>SUM(H22:H22)</f>
        <v>0</v>
      </c>
      <c r="I20" s="17">
        <f>SUM(I22:I22)</f>
        <v>0</v>
      </c>
      <c r="J20" s="17">
        <f>SUM(J22:J22)</f>
        <v>0</v>
      </c>
      <c r="K20" s="17">
        <f>K22+K23+K24</f>
        <v>210000</v>
      </c>
      <c r="L20" s="17">
        <f>SUM(L22:L22)</f>
        <v>0</v>
      </c>
      <c r="M20" s="17">
        <f>SUM(M22:M22)</f>
        <v>0</v>
      </c>
      <c r="N20" s="17">
        <f>SUM(N22:N22)</f>
        <v>0</v>
      </c>
      <c r="O20" s="10" t="s">
        <v>13</v>
      </c>
      <c r="P20" s="94"/>
      <c r="Q20" s="92"/>
    </row>
    <row r="21" spans="1:17" ht="35.25" hidden="1" customHeight="1" x14ac:dyDescent="0.25">
      <c r="A21" s="73" t="s">
        <v>17</v>
      </c>
      <c r="B21" s="59" t="s">
        <v>22</v>
      </c>
      <c r="C21" s="49"/>
      <c r="D21" s="49"/>
      <c r="E21" s="49"/>
      <c r="F21" s="49"/>
      <c r="G21" s="49" t="s">
        <v>123</v>
      </c>
      <c r="H21" s="49"/>
      <c r="I21" s="49"/>
      <c r="J21" s="49"/>
      <c r="K21" s="49">
        <f>D21</f>
        <v>0</v>
      </c>
      <c r="L21" s="49">
        <v>0</v>
      </c>
      <c r="M21" s="49">
        <v>0</v>
      </c>
      <c r="N21" s="49">
        <v>0</v>
      </c>
      <c r="O21" s="48" t="s">
        <v>13</v>
      </c>
      <c r="P21" s="94"/>
      <c r="Q21" s="92"/>
    </row>
    <row r="22" spans="1:17" ht="78.75" customHeight="1" x14ac:dyDescent="0.25">
      <c r="A22" s="236"/>
      <c r="B22" s="233" t="s">
        <v>22</v>
      </c>
      <c r="C22" s="49">
        <v>670000</v>
      </c>
      <c r="D22" s="103">
        <v>290000</v>
      </c>
      <c r="E22" s="65">
        <v>0</v>
      </c>
      <c r="F22" s="49">
        <f>D22+E22</f>
        <v>290000</v>
      </c>
      <c r="G22" s="78" t="s">
        <v>224</v>
      </c>
      <c r="H22" s="49"/>
      <c r="I22" s="49"/>
      <c r="J22" s="50"/>
      <c r="K22" s="49">
        <f>F22</f>
        <v>290000</v>
      </c>
      <c r="L22" s="49">
        <v>0</v>
      </c>
      <c r="M22" s="50">
        <v>0</v>
      </c>
      <c r="N22" s="49">
        <v>0</v>
      </c>
      <c r="O22" s="90" t="s">
        <v>163</v>
      </c>
      <c r="P22" s="92"/>
      <c r="Q22" s="92"/>
    </row>
    <row r="23" spans="1:17" ht="21" customHeight="1" x14ac:dyDescent="0.25">
      <c r="A23" s="225"/>
      <c r="B23" s="234"/>
      <c r="C23" s="103">
        <v>20000</v>
      </c>
      <c r="D23" s="103">
        <v>20000</v>
      </c>
      <c r="E23" s="104"/>
      <c r="F23" s="103"/>
      <c r="G23" s="120" t="s">
        <v>225</v>
      </c>
      <c r="H23" s="12"/>
      <c r="I23" s="12"/>
      <c r="J23" s="12"/>
      <c r="K23" s="12">
        <v>20000</v>
      </c>
      <c r="L23" s="12">
        <v>0</v>
      </c>
      <c r="M23" s="12">
        <v>0</v>
      </c>
      <c r="N23" s="12">
        <v>0</v>
      </c>
      <c r="O23" s="16" t="s">
        <v>13</v>
      </c>
    </row>
    <row r="24" spans="1:17" ht="21" customHeight="1" x14ac:dyDescent="0.25">
      <c r="A24" s="226"/>
      <c r="B24" s="235"/>
      <c r="C24" s="103">
        <v>-100000</v>
      </c>
      <c r="D24" s="103">
        <v>-100000</v>
      </c>
      <c r="E24" s="104"/>
      <c r="F24" s="103"/>
      <c r="G24" s="120" t="s">
        <v>226</v>
      </c>
      <c r="H24" s="12"/>
      <c r="I24" s="12"/>
      <c r="J24" s="12"/>
      <c r="K24" s="12">
        <v>-100000</v>
      </c>
      <c r="L24" s="12">
        <v>0</v>
      </c>
      <c r="M24" s="12">
        <v>0</v>
      </c>
      <c r="N24" s="12">
        <v>0</v>
      </c>
      <c r="O24" s="16"/>
    </row>
    <row r="25" spans="1:17" x14ac:dyDescent="0.25">
      <c r="A25" s="187" t="s">
        <v>53</v>
      </c>
      <c r="B25" s="187"/>
      <c r="C25" s="17">
        <f>SUM(C26:C54)</f>
        <v>22284300.48</v>
      </c>
      <c r="D25" s="17">
        <f>SUM(D26:D54)</f>
        <v>15784300.479999999</v>
      </c>
      <c r="E25" s="17">
        <f>SUM(E26:E60)</f>
        <v>0</v>
      </c>
      <c r="F25" s="17" t="e">
        <f>#REF!</f>
        <v>#REF!</v>
      </c>
      <c r="G25" s="17"/>
      <c r="H25" s="17">
        <f>SUM(H26:H60)</f>
        <v>0</v>
      </c>
      <c r="I25" s="17">
        <f>SUM(I26:I60)</f>
        <v>260000</v>
      </c>
      <c r="J25" s="17">
        <f>SUM(J26:J60)</f>
        <v>0</v>
      </c>
      <c r="K25" s="17">
        <f>SUM(K26:K54)</f>
        <v>7468598.5</v>
      </c>
      <c r="L25" s="17">
        <f>SUM(L26:L54)</f>
        <v>0</v>
      </c>
      <c r="M25" s="17">
        <f>SUM(M26:M54)</f>
        <v>8315701.9800000004</v>
      </c>
      <c r="N25" s="17">
        <f>SUM(N26:N54)</f>
        <v>0</v>
      </c>
      <c r="O25" s="24" t="s">
        <v>13</v>
      </c>
      <c r="P25" s="46"/>
      <c r="Q25" s="46"/>
    </row>
    <row r="26" spans="1:17" ht="24" customHeight="1" x14ac:dyDescent="0.25">
      <c r="A26" s="240"/>
      <c r="B26" s="237" t="s">
        <v>66</v>
      </c>
      <c r="C26" s="49">
        <v>5400000</v>
      </c>
      <c r="D26" s="49">
        <v>100000</v>
      </c>
      <c r="E26" s="65"/>
      <c r="F26" s="49">
        <f t="shared" ref="F26:F41" si="3">D26+E26</f>
        <v>100000</v>
      </c>
      <c r="G26" s="59" t="s">
        <v>124</v>
      </c>
      <c r="H26" s="49"/>
      <c r="I26" s="49"/>
      <c r="J26" s="50"/>
      <c r="K26" s="49">
        <f>F26</f>
        <v>100000</v>
      </c>
      <c r="L26" s="49">
        <v>0</v>
      </c>
      <c r="M26" s="49">
        <v>0</v>
      </c>
      <c r="N26" s="49">
        <v>0</v>
      </c>
      <c r="O26" s="25" t="s">
        <v>15</v>
      </c>
      <c r="P26" s="46"/>
    </row>
    <row r="27" spans="1:17" ht="20.25" customHeight="1" x14ac:dyDescent="0.25">
      <c r="A27" s="241"/>
      <c r="B27" s="238"/>
      <c r="C27" s="91">
        <v>9225</v>
      </c>
      <c r="D27" s="49">
        <v>9225</v>
      </c>
      <c r="E27" s="65"/>
      <c r="F27" s="49">
        <f t="shared" si="3"/>
        <v>9225</v>
      </c>
      <c r="G27" s="59" t="s">
        <v>125</v>
      </c>
      <c r="H27" s="49"/>
      <c r="I27" s="49"/>
      <c r="J27" s="50"/>
      <c r="K27" s="49">
        <f t="shared" ref="K27:K38" si="4">F27</f>
        <v>9225</v>
      </c>
      <c r="L27" s="49">
        <v>0</v>
      </c>
      <c r="M27" s="49">
        <v>0</v>
      </c>
      <c r="N27" s="49">
        <v>0</v>
      </c>
      <c r="O27" s="25" t="s">
        <v>13</v>
      </c>
      <c r="P27" s="46"/>
    </row>
    <row r="28" spans="1:17" ht="21" customHeight="1" x14ac:dyDescent="0.25">
      <c r="A28" s="241"/>
      <c r="B28" s="238"/>
      <c r="C28" s="91">
        <v>18536.099999999999</v>
      </c>
      <c r="D28" s="49">
        <v>18536.099999999999</v>
      </c>
      <c r="E28" s="65">
        <v>0</v>
      </c>
      <c r="F28" s="49">
        <f t="shared" si="3"/>
        <v>18536.099999999999</v>
      </c>
      <c r="G28" s="62" t="s">
        <v>126</v>
      </c>
      <c r="H28" s="49"/>
      <c r="I28" s="49"/>
      <c r="J28" s="50"/>
      <c r="K28" s="49">
        <f t="shared" si="4"/>
        <v>18536.099999999999</v>
      </c>
      <c r="L28" s="49">
        <v>0</v>
      </c>
      <c r="M28" s="49">
        <v>0</v>
      </c>
      <c r="N28" s="49">
        <v>0</v>
      </c>
      <c r="O28" s="25" t="s">
        <v>13</v>
      </c>
      <c r="P28" s="46"/>
    </row>
    <row r="29" spans="1:17" ht="18" customHeight="1" x14ac:dyDescent="0.25">
      <c r="A29" s="241"/>
      <c r="B29" s="238"/>
      <c r="C29" s="91">
        <v>51930.6</v>
      </c>
      <c r="D29" s="49">
        <v>51930.6</v>
      </c>
      <c r="E29" s="65"/>
      <c r="F29" s="49">
        <f t="shared" si="3"/>
        <v>51930.6</v>
      </c>
      <c r="G29" s="62" t="s">
        <v>127</v>
      </c>
      <c r="H29" s="49"/>
      <c r="I29" s="49"/>
      <c r="J29" s="50"/>
      <c r="K29" s="49">
        <f t="shared" si="4"/>
        <v>51930.6</v>
      </c>
      <c r="L29" s="49">
        <v>0</v>
      </c>
      <c r="M29" s="49">
        <v>0</v>
      </c>
      <c r="N29" s="49">
        <v>0</v>
      </c>
      <c r="O29" s="25" t="s">
        <v>13</v>
      </c>
    </row>
    <row r="30" spans="1:17" ht="16.5" customHeight="1" x14ac:dyDescent="0.25">
      <c r="A30" s="241"/>
      <c r="B30" s="238"/>
      <c r="C30" s="91">
        <v>63714</v>
      </c>
      <c r="D30" s="49">
        <v>63714</v>
      </c>
      <c r="E30" s="65"/>
      <c r="F30" s="49">
        <f t="shared" si="3"/>
        <v>63714</v>
      </c>
      <c r="G30" s="62" t="s">
        <v>128</v>
      </c>
      <c r="H30" s="49"/>
      <c r="I30" s="49"/>
      <c r="J30" s="50"/>
      <c r="K30" s="49">
        <f t="shared" si="4"/>
        <v>63714</v>
      </c>
      <c r="L30" s="49">
        <v>0</v>
      </c>
      <c r="M30" s="49">
        <v>0</v>
      </c>
      <c r="N30" s="49">
        <v>0</v>
      </c>
      <c r="O30" s="25" t="s">
        <v>13</v>
      </c>
      <c r="P30" s="46"/>
      <c r="Q30" s="46"/>
    </row>
    <row r="31" spans="1:17" ht="16.5" customHeight="1" x14ac:dyDescent="0.25">
      <c r="A31" s="241"/>
      <c r="B31" s="238"/>
      <c r="C31" s="91">
        <v>432595</v>
      </c>
      <c r="D31" s="49">
        <v>432595</v>
      </c>
      <c r="E31" s="65"/>
      <c r="F31" s="49">
        <f t="shared" si="3"/>
        <v>432595</v>
      </c>
      <c r="G31" s="62" t="s">
        <v>130</v>
      </c>
      <c r="H31" s="49"/>
      <c r="I31" s="49"/>
      <c r="J31" s="50"/>
      <c r="K31" s="49">
        <f t="shared" si="4"/>
        <v>432595</v>
      </c>
      <c r="L31" s="49">
        <v>0</v>
      </c>
      <c r="M31" s="49">
        <v>0</v>
      </c>
      <c r="N31" s="49">
        <v>0</v>
      </c>
      <c r="O31" s="25" t="s">
        <v>13</v>
      </c>
      <c r="P31" s="46"/>
      <c r="Q31" s="46"/>
    </row>
    <row r="32" spans="1:17" ht="24.75" customHeight="1" x14ac:dyDescent="0.25">
      <c r="A32" s="241"/>
      <c r="B32" s="238"/>
      <c r="C32" s="91">
        <v>100000</v>
      </c>
      <c r="D32" s="49">
        <v>100000</v>
      </c>
      <c r="E32" s="65"/>
      <c r="F32" s="49">
        <f t="shared" si="3"/>
        <v>100000</v>
      </c>
      <c r="G32" s="62" t="s">
        <v>164</v>
      </c>
      <c r="H32" s="49"/>
      <c r="I32" s="49"/>
      <c r="J32" s="50"/>
      <c r="K32" s="49">
        <f t="shared" si="4"/>
        <v>100000</v>
      </c>
      <c r="L32" s="49">
        <v>0</v>
      </c>
      <c r="M32" s="49">
        <v>0</v>
      </c>
      <c r="N32" s="49">
        <v>0</v>
      </c>
      <c r="O32" s="25" t="s">
        <v>13</v>
      </c>
      <c r="P32" s="46"/>
      <c r="Q32" s="46"/>
    </row>
    <row r="33" spans="1:17" ht="22.5" customHeight="1" x14ac:dyDescent="0.25">
      <c r="A33" s="241"/>
      <c r="B33" s="238"/>
      <c r="C33" s="49">
        <v>150000</v>
      </c>
      <c r="D33" s="49">
        <v>150000</v>
      </c>
      <c r="E33" s="65"/>
      <c r="F33" s="49">
        <f t="shared" si="3"/>
        <v>150000</v>
      </c>
      <c r="G33" s="62" t="s">
        <v>129</v>
      </c>
      <c r="H33" s="49"/>
      <c r="I33" s="49"/>
      <c r="J33" s="50"/>
      <c r="K33" s="49">
        <f t="shared" si="4"/>
        <v>150000</v>
      </c>
      <c r="L33" s="49">
        <v>0</v>
      </c>
      <c r="M33" s="49">
        <v>0</v>
      </c>
      <c r="N33" s="49">
        <v>0</v>
      </c>
      <c r="O33" s="25" t="s">
        <v>15</v>
      </c>
      <c r="P33" s="46"/>
      <c r="Q33" s="46"/>
    </row>
    <row r="34" spans="1:17" ht="18" customHeight="1" x14ac:dyDescent="0.25">
      <c r="A34" s="241"/>
      <c r="B34" s="238"/>
      <c r="C34" s="91">
        <v>1700000</v>
      </c>
      <c r="D34" s="49">
        <v>1700000</v>
      </c>
      <c r="E34" s="65"/>
      <c r="F34" s="49">
        <f t="shared" si="3"/>
        <v>1700000</v>
      </c>
      <c r="G34" s="62" t="s">
        <v>168</v>
      </c>
      <c r="H34" s="49"/>
      <c r="I34" s="49"/>
      <c r="J34" s="50"/>
      <c r="K34" s="49">
        <f t="shared" si="4"/>
        <v>1700000</v>
      </c>
      <c r="L34" s="49">
        <v>0</v>
      </c>
      <c r="M34" s="49">
        <v>0</v>
      </c>
      <c r="N34" s="49">
        <v>0</v>
      </c>
      <c r="O34" s="25" t="s">
        <v>13</v>
      </c>
      <c r="P34" s="46"/>
      <c r="Q34" s="46"/>
    </row>
    <row r="35" spans="1:17" ht="18" customHeight="1" x14ac:dyDescent="0.25">
      <c r="A35" s="241"/>
      <c r="B35" s="238"/>
      <c r="C35" s="102">
        <v>-400000</v>
      </c>
      <c r="D35" s="103">
        <v>-400000</v>
      </c>
      <c r="E35" s="104"/>
      <c r="F35" s="103">
        <f t="shared" si="3"/>
        <v>-400000</v>
      </c>
      <c r="G35" s="144" t="s">
        <v>168</v>
      </c>
      <c r="H35" s="103"/>
      <c r="I35" s="103"/>
      <c r="J35" s="145"/>
      <c r="K35" s="103">
        <f t="shared" si="4"/>
        <v>-400000</v>
      </c>
      <c r="L35" s="103">
        <v>0</v>
      </c>
      <c r="M35" s="103">
        <v>0</v>
      </c>
      <c r="N35" s="103">
        <v>0</v>
      </c>
      <c r="O35" s="143" t="s">
        <v>13</v>
      </c>
      <c r="P35" s="46"/>
      <c r="Q35" s="46"/>
    </row>
    <row r="36" spans="1:17" ht="20.25" customHeight="1" x14ac:dyDescent="0.25">
      <c r="A36" s="241"/>
      <c r="B36" s="238"/>
      <c r="C36" s="91">
        <v>150000</v>
      </c>
      <c r="D36" s="49">
        <v>150000</v>
      </c>
      <c r="E36" s="65"/>
      <c r="F36" s="49">
        <f t="shared" si="3"/>
        <v>150000</v>
      </c>
      <c r="G36" s="78" t="s">
        <v>133</v>
      </c>
      <c r="H36" s="49"/>
      <c r="I36" s="49"/>
      <c r="J36" s="50"/>
      <c r="K36" s="49">
        <f t="shared" si="4"/>
        <v>150000</v>
      </c>
      <c r="L36" s="49">
        <v>0</v>
      </c>
      <c r="M36" s="49">
        <v>0</v>
      </c>
      <c r="N36" s="49">
        <v>0</v>
      </c>
      <c r="O36" s="25" t="s">
        <v>13</v>
      </c>
      <c r="P36" s="46"/>
      <c r="Q36" s="46"/>
    </row>
    <row r="37" spans="1:17" ht="18.75" customHeight="1" x14ac:dyDescent="0.25">
      <c r="A37" s="241"/>
      <c r="B37" s="238"/>
      <c r="C37" s="91">
        <v>30000</v>
      </c>
      <c r="D37" s="49">
        <v>30000</v>
      </c>
      <c r="E37" s="65"/>
      <c r="F37" s="49">
        <f t="shared" si="3"/>
        <v>30000</v>
      </c>
      <c r="G37" s="62" t="s">
        <v>131</v>
      </c>
      <c r="H37" s="49"/>
      <c r="I37" s="49"/>
      <c r="J37" s="50"/>
      <c r="K37" s="49">
        <f t="shared" si="4"/>
        <v>30000</v>
      </c>
      <c r="L37" s="49">
        <v>0</v>
      </c>
      <c r="M37" s="49">
        <v>0</v>
      </c>
      <c r="N37" s="49">
        <v>0</v>
      </c>
      <c r="O37" s="25" t="s">
        <v>13</v>
      </c>
      <c r="P37" s="46"/>
      <c r="Q37" s="46"/>
    </row>
    <row r="38" spans="1:17" ht="16.5" customHeight="1" x14ac:dyDescent="0.25">
      <c r="A38" s="241"/>
      <c r="B38" s="238"/>
      <c r="C38" s="91">
        <v>120000</v>
      </c>
      <c r="D38" s="49">
        <v>120000</v>
      </c>
      <c r="E38" s="65"/>
      <c r="F38" s="49">
        <f t="shared" si="3"/>
        <v>120000</v>
      </c>
      <c r="G38" s="62" t="s">
        <v>132</v>
      </c>
      <c r="H38" s="49"/>
      <c r="I38" s="49"/>
      <c r="J38" s="50"/>
      <c r="K38" s="49">
        <f t="shared" si="4"/>
        <v>120000</v>
      </c>
      <c r="L38" s="49">
        <v>0</v>
      </c>
      <c r="M38" s="49">
        <v>0</v>
      </c>
      <c r="N38" s="49">
        <v>0</v>
      </c>
      <c r="O38" s="25" t="s">
        <v>13</v>
      </c>
      <c r="P38" s="46"/>
      <c r="Q38" s="46"/>
    </row>
    <row r="39" spans="1:17" ht="33.75" customHeight="1" x14ac:dyDescent="0.25">
      <c r="A39" s="241"/>
      <c r="B39" s="238"/>
      <c r="C39" s="91">
        <v>8220200</v>
      </c>
      <c r="D39" s="49">
        <v>8220200</v>
      </c>
      <c r="E39" s="65"/>
      <c r="F39" s="49">
        <f t="shared" si="3"/>
        <v>8220200</v>
      </c>
      <c r="G39" s="78" t="s">
        <v>137</v>
      </c>
      <c r="H39" s="49"/>
      <c r="I39" s="49"/>
      <c r="J39" s="50"/>
      <c r="K39" s="49">
        <f t="shared" ref="K39:K40" si="5">F39-M39</f>
        <v>1736105.6799999997</v>
      </c>
      <c r="L39" s="49">
        <v>0</v>
      </c>
      <c r="M39" s="50">
        <v>6484094.3200000003</v>
      </c>
      <c r="N39" s="49">
        <v>0</v>
      </c>
      <c r="O39" s="87" t="s">
        <v>13</v>
      </c>
      <c r="P39" s="46"/>
      <c r="Q39" s="46"/>
    </row>
    <row r="40" spans="1:17" ht="37.5" customHeight="1" x14ac:dyDescent="0.25">
      <c r="A40" s="241"/>
      <c r="B40" s="238"/>
      <c r="C40" s="91">
        <v>2427000</v>
      </c>
      <c r="D40" s="49">
        <v>2427000</v>
      </c>
      <c r="E40" s="65">
        <v>0</v>
      </c>
      <c r="F40" s="49">
        <f t="shared" si="3"/>
        <v>2427000</v>
      </c>
      <c r="G40" s="78" t="s">
        <v>138</v>
      </c>
      <c r="H40" s="49"/>
      <c r="I40" s="49"/>
      <c r="J40" s="50"/>
      <c r="K40" s="49">
        <f t="shared" si="5"/>
        <v>595392.34000000008</v>
      </c>
      <c r="L40" s="49">
        <v>0</v>
      </c>
      <c r="M40" s="50">
        <v>1831607.66</v>
      </c>
      <c r="N40" s="49">
        <v>0</v>
      </c>
      <c r="O40" s="87" t="s">
        <v>13</v>
      </c>
      <c r="P40" s="46"/>
      <c r="Q40" s="46"/>
    </row>
    <row r="41" spans="1:17" ht="24" customHeight="1" x14ac:dyDescent="0.25">
      <c r="A41" s="241"/>
      <c r="B41" s="238"/>
      <c r="C41" s="91">
        <v>2400000</v>
      </c>
      <c r="D41" s="79">
        <v>1200000</v>
      </c>
      <c r="E41" s="65"/>
      <c r="F41" s="49">
        <f t="shared" si="3"/>
        <v>1200000</v>
      </c>
      <c r="G41" s="62" t="s">
        <v>134</v>
      </c>
      <c r="H41" s="49"/>
      <c r="I41" s="49"/>
      <c r="J41" s="50"/>
      <c r="K41" s="49">
        <f>F41</f>
        <v>1200000</v>
      </c>
      <c r="L41" s="49">
        <v>0</v>
      </c>
      <c r="M41" s="49">
        <v>0</v>
      </c>
      <c r="N41" s="49">
        <v>0</v>
      </c>
      <c r="O41" s="25" t="s">
        <v>15</v>
      </c>
      <c r="P41" s="46"/>
      <c r="Q41" s="46"/>
    </row>
    <row r="42" spans="1:17" ht="36.75" customHeight="1" x14ac:dyDescent="0.25">
      <c r="A42" s="241"/>
      <c r="B42" s="238"/>
      <c r="C42" s="91">
        <v>400000</v>
      </c>
      <c r="D42" s="49">
        <v>400000</v>
      </c>
      <c r="E42" s="65">
        <v>0</v>
      </c>
      <c r="F42" s="49">
        <f t="shared" ref="F42" si="6">D42+E42</f>
        <v>400000</v>
      </c>
      <c r="G42" s="62" t="s">
        <v>169</v>
      </c>
      <c r="H42" s="49"/>
      <c r="I42" s="49"/>
      <c r="J42" s="50"/>
      <c r="K42" s="49">
        <f t="shared" ref="K42:K57" si="7">F42</f>
        <v>400000</v>
      </c>
      <c r="L42" s="49">
        <v>0</v>
      </c>
      <c r="M42" s="50">
        <v>0</v>
      </c>
      <c r="N42" s="49">
        <v>0</v>
      </c>
      <c r="O42" s="25" t="s">
        <v>15</v>
      </c>
      <c r="P42" s="46"/>
    </row>
    <row r="43" spans="1:17" ht="36.75" customHeight="1" x14ac:dyDescent="0.25">
      <c r="A43" s="241"/>
      <c r="B43" s="238"/>
      <c r="C43" s="102">
        <v>-200000</v>
      </c>
      <c r="D43" s="103">
        <v>-200000</v>
      </c>
      <c r="E43" s="104"/>
      <c r="F43" s="103"/>
      <c r="G43" s="144" t="s">
        <v>169</v>
      </c>
      <c r="H43" s="103"/>
      <c r="I43" s="103"/>
      <c r="J43" s="145"/>
      <c r="K43" s="103">
        <v>-200000</v>
      </c>
      <c r="L43" s="103">
        <v>0</v>
      </c>
      <c r="M43" s="145">
        <v>0</v>
      </c>
      <c r="N43" s="103">
        <v>0</v>
      </c>
      <c r="O43" s="143" t="s">
        <v>15</v>
      </c>
      <c r="P43" s="46"/>
    </row>
    <row r="44" spans="1:17" ht="41.25" customHeight="1" x14ac:dyDescent="0.25">
      <c r="A44" s="241"/>
      <c r="B44" s="238"/>
      <c r="C44" s="91">
        <v>260000</v>
      </c>
      <c r="D44" s="49">
        <v>260000</v>
      </c>
      <c r="E44" s="65">
        <v>0</v>
      </c>
      <c r="F44" s="49">
        <f>D44+E44</f>
        <v>260000</v>
      </c>
      <c r="G44" s="59" t="s">
        <v>170</v>
      </c>
      <c r="H44" s="49">
        <v>0</v>
      </c>
      <c r="I44" s="49">
        <f>D44+H44</f>
        <v>260000</v>
      </c>
      <c r="J44" s="50" t="s">
        <v>23</v>
      </c>
      <c r="K44" s="49">
        <f t="shared" si="7"/>
        <v>260000</v>
      </c>
      <c r="L44" s="49">
        <v>0</v>
      </c>
      <c r="M44" s="50">
        <v>0</v>
      </c>
      <c r="N44" s="49">
        <v>0</v>
      </c>
      <c r="O44" s="16" t="s">
        <v>15</v>
      </c>
      <c r="P44" s="46"/>
    </row>
    <row r="45" spans="1:17" ht="41.25" customHeight="1" x14ac:dyDescent="0.25">
      <c r="A45" s="241"/>
      <c r="B45" s="238"/>
      <c r="C45" s="91">
        <v>50000</v>
      </c>
      <c r="D45" s="49">
        <v>50000</v>
      </c>
      <c r="E45" s="65"/>
      <c r="F45" s="49"/>
      <c r="G45" s="59" t="s">
        <v>135</v>
      </c>
      <c r="H45" s="49"/>
      <c r="I45" s="49"/>
      <c r="J45" s="50"/>
      <c r="K45" s="49">
        <f>D45</f>
        <v>50000</v>
      </c>
      <c r="L45" s="49">
        <v>0</v>
      </c>
      <c r="M45" s="49">
        <v>0</v>
      </c>
      <c r="N45" s="49">
        <v>0</v>
      </c>
      <c r="O45" s="16" t="s">
        <v>13</v>
      </c>
      <c r="P45" s="46"/>
    </row>
    <row r="46" spans="1:17" ht="41.25" customHeight="1" x14ac:dyDescent="0.25">
      <c r="A46" s="241"/>
      <c r="B46" s="238"/>
      <c r="C46" s="91">
        <v>30000</v>
      </c>
      <c r="D46" s="49">
        <v>30000</v>
      </c>
      <c r="E46" s="65"/>
      <c r="F46" s="49"/>
      <c r="G46" s="59" t="s">
        <v>136</v>
      </c>
      <c r="H46" s="49"/>
      <c r="I46" s="49"/>
      <c r="J46" s="50"/>
      <c r="K46" s="49">
        <f>D46</f>
        <v>30000</v>
      </c>
      <c r="L46" s="49">
        <v>0</v>
      </c>
      <c r="M46" s="49">
        <v>0</v>
      </c>
      <c r="N46" s="49">
        <v>0</v>
      </c>
      <c r="O46" s="16" t="s">
        <v>15</v>
      </c>
      <c r="P46" s="46"/>
    </row>
    <row r="47" spans="1:17" ht="41.25" customHeight="1" x14ac:dyDescent="0.25">
      <c r="A47" s="241"/>
      <c r="B47" s="238"/>
      <c r="C47" s="91">
        <v>250000</v>
      </c>
      <c r="D47" s="49">
        <v>250000</v>
      </c>
      <c r="E47" s="65"/>
      <c r="F47" s="49"/>
      <c r="G47" s="59" t="s">
        <v>204</v>
      </c>
      <c r="H47" s="49"/>
      <c r="I47" s="49"/>
      <c r="J47" s="50"/>
      <c r="K47" s="49">
        <f>D47</f>
        <v>250000</v>
      </c>
      <c r="L47" s="49">
        <v>0</v>
      </c>
      <c r="M47" s="49">
        <v>0</v>
      </c>
      <c r="N47" s="49">
        <v>0</v>
      </c>
      <c r="O47" s="16" t="s">
        <v>13</v>
      </c>
      <c r="P47" s="46"/>
    </row>
    <row r="48" spans="1:17" ht="41.25" customHeight="1" x14ac:dyDescent="0.25">
      <c r="A48" s="241"/>
      <c r="B48" s="238"/>
      <c r="C48" s="102">
        <v>20000</v>
      </c>
      <c r="D48" s="103">
        <v>20000</v>
      </c>
      <c r="E48" s="104"/>
      <c r="F48" s="103"/>
      <c r="G48" s="105" t="s">
        <v>199</v>
      </c>
      <c r="H48" s="49"/>
      <c r="I48" s="49"/>
      <c r="J48" s="50"/>
      <c r="K48" s="49">
        <v>20000</v>
      </c>
      <c r="L48" s="49">
        <v>0</v>
      </c>
      <c r="M48" s="49">
        <v>0</v>
      </c>
      <c r="N48" s="49">
        <v>0</v>
      </c>
      <c r="O48" s="16" t="s">
        <v>13</v>
      </c>
      <c r="P48" s="46"/>
    </row>
    <row r="49" spans="1:16" ht="41.25" customHeight="1" x14ac:dyDescent="0.25">
      <c r="A49" s="241"/>
      <c r="B49" s="238"/>
      <c r="C49" s="102">
        <v>50000</v>
      </c>
      <c r="D49" s="103">
        <v>50000</v>
      </c>
      <c r="E49" s="104"/>
      <c r="F49" s="103"/>
      <c r="G49" s="105" t="s">
        <v>200</v>
      </c>
      <c r="H49" s="49"/>
      <c r="I49" s="49"/>
      <c r="J49" s="50"/>
      <c r="K49" s="49">
        <v>50000</v>
      </c>
      <c r="L49" s="49">
        <v>0</v>
      </c>
      <c r="M49" s="49">
        <v>0</v>
      </c>
      <c r="N49" s="49">
        <v>0</v>
      </c>
      <c r="O49" s="16" t="s">
        <v>13</v>
      </c>
      <c r="P49" s="46"/>
    </row>
    <row r="50" spans="1:16" ht="41.25" customHeight="1" x14ac:dyDescent="0.25">
      <c r="A50" s="241"/>
      <c r="B50" s="238"/>
      <c r="C50" s="102">
        <v>200000</v>
      </c>
      <c r="D50" s="103">
        <v>200000</v>
      </c>
      <c r="E50" s="104"/>
      <c r="F50" s="103"/>
      <c r="G50" s="105" t="s">
        <v>201</v>
      </c>
      <c r="H50" s="49"/>
      <c r="I50" s="49"/>
      <c r="J50" s="50"/>
      <c r="K50" s="49">
        <v>200000</v>
      </c>
      <c r="L50" s="49">
        <v>0</v>
      </c>
      <c r="M50" s="49">
        <v>0</v>
      </c>
      <c r="N50" s="49">
        <v>0</v>
      </c>
      <c r="O50" s="16" t="s">
        <v>13</v>
      </c>
      <c r="P50" s="46"/>
    </row>
    <row r="51" spans="1:16" ht="41.25" customHeight="1" x14ac:dyDescent="0.25">
      <c r="A51" s="241"/>
      <c r="B51" s="238"/>
      <c r="C51" s="102">
        <v>200000</v>
      </c>
      <c r="D51" s="103">
        <v>200000</v>
      </c>
      <c r="E51" s="104"/>
      <c r="F51" s="103"/>
      <c r="G51" s="105" t="s">
        <v>238</v>
      </c>
      <c r="H51" s="49"/>
      <c r="I51" s="49"/>
      <c r="J51" s="50"/>
      <c r="K51" s="49">
        <v>200000</v>
      </c>
      <c r="L51" s="49">
        <v>0</v>
      </c>
      <c r="M51" s="49">
        <v>0</v>
      </c>
      <c r="N51" s="49">
        <v>0</v>
      </c>
      <c r="O51" s="16" t="s">
        <v>13</v>
      </c>
      <c r="P51" s="46"/>
    </row>
    <row r="52" spans="1:16" ht="41.25" customHeight="1" x14ac:dyDescent="0.25">
      <c r="A52" s="241"/>
      <c r="B52" s="238"/>
      <c r="C52" s="102">
        <v>100000</v>
      </c>
      <c r="D52" s="103">
        <v>100000</v>
      </c>
      <c r="E52" s="104"/>
      <c r="F52" s="103"/>
      <c r="G52" s="105" t="s">
        <v>202</v>
      </c>
      <c r="H52" s="49"/>
      <c r="I52" s="49"/>
      <c r="J52" s="50"/>
      <c r="K52" s="49">
        <v>100000</v>
      </c>
      <c r="L52" s="49">
        <v>0</v>
      </c>
      <c r="M52" s="49">
        <v>0</v>
      </c>
      <c r="N52" s="49">
        <v>0</v>
      </c>
      <c r="O52" s="106" t="s">
        <v>15</v>
      </c>
      <c r="P52" s="46"/>
    </row>
    <row r="53" spans="1:16" ht="41.25" customHeight="1" x14ac:dyDescent="0.25">
      <c r="A53" s="242"/>
      <c r="B53" s="239"/>
      <c r="C53" s="102">
        <v>20000</v>
      </c>
      <c r="D53" s="103">
        <v>20000</v>
      </c>
      <c r="E53" s="104"/>
      <c r="F53" s="103"/>
      <c r="G53" s="105" t="s">
        <v>203</v>
      </c>
      <c r="H53" s="49"/>
      <c r="I53" s="49"/>
      <c r="J53" s="50"/>
      <c r="K53" s="49">
        <v>20000</v>
      </c>
      <c r="L53" s="49">
        <v>0</v>
      </c>
      <c r="M53" s="49">
        <v>0</v>
      </c>
      <c r="N53" s="49">
        <v>0</v>
      </c>
      <c r="O53" s="16" t="s">
        <v>13</v>
      </c>
      <c r="P53" s="46"/>
    </row>
    <row r="54" spans="1:16" ht="35.25" customHeight="1" x14ac:dyDescent="0.25">
      <c r="A54" s="95"/>
      <c r="B54" s="71" t="s">
        <v>139</v>
      </c>
      <c r="C54" s="49">
        <v>31099.78</v>
      </c>
      <c r="D54" s="49">
        <v>31099.78</v>
      </c>
      <c r="E54" s="65"/>
      <c r="F54" s="49">
        <f>D54+E54</f>
        <v>31099.78</v>
      </c>
      <c r="G54" s="50" t="s">
        <v>140</v>
      </c>
      <c r="H54" s="49"/>
      <c r="I54" s="49"/>
      <c r="J54" s="50"/>
      <c r="K54" s="49">
        <f t="shared" si="7"/>
        <v>31099.78</v>
      </c>
      <c r="L54" s="49">
        <v>0</v>
      </c>
      <c r="M54" s="50">
        <v>0</v>
      </c>
      <c r="N54" s="49">
        <v>0</v>
      </c>
      <c r="O54" s="16" t="s">
        <v>13</v>
      </c>
      <c r="P54" s="46"/>
    </row>
    <row r="55" spans="1:16" ht="19.5" hidden="1" customHeight="1" x14ac:dyDescent="0.25">
      <c r="A55" s="48" t="s">
        <v>24</v>
      </c>
      <c r="B55" s="62"/>
      <c r="C55" s="49"/>
      <c r="D55" s="49"/>
      <c r="E55" s="65"/>
      <c r="F55" s="49"/>
      <c r="G55" s="78"/>
      <c r="H55" s="49"/>
      <c r="I55" s="49">
        <f>D55+H55</f>
        <v>0</v>
      </c>
      <c r="J55" s="49"/>
      <c r="K55" s="49">
        <f t="shared" si="7"/>
        <v>0</v>
      </c>
      <c r="L55" s="49">
        <v>0</v>
      </c>
      <c r="M55" s="50">
        <v>0</v>
      </c>
      <c r="N55" s="49">
        <v>0</v>
      </c>
      <c r="O55" s="16" t="s">
        <v>15</v>
      </c>
    </row>
    <row r="56" spans="1:16" ht="27" hidden="1" customHeight="1" x14ac:dyDescent="0.25">
      <c r="A56" s="48" t="s">
        <v>25</v>
      </c>
      <c r="B56" s="62"/>
      <c r="C56" s="49"/>
      <c r="D56" s="49"/>
      <c r="E56" s="65"/>
      <c r="F56" s="49"/>
      <c r="G56" s="78"/>
      <c r="H56" s="49"/>
      <c r="I56" s="49">
        <f>D56+H56</f>
        <v>0</v>
      </c>
      <c r="J56" s="49"/>
      <c r="K56" s="49">
        <f t="shared" si="7"/>
        <v>0</v>
      </c>
      <c r="L56" s="49"/>
      <c r="M56" s="50">
        <v>0</v>
      </c>
      <c r="N56" s="50">
        <v>0</v>
      </c>
      <c r="O56" s="16" t="s">
        <v>13</v>
      </c>
    </row>
    <row r="57" spans="1:16" ht="38.25" hidden="1" customHeight="1" x14ac:dyDescent="0.25">
      <c r="A57" s="48" t="s">
        <v>27</v>
      </c>
      <c r="B57" s="62"/>
      <c r="C57" s="56"/>
      <c r="D57" s="49"/>
      <c r="E57" s="65"/>
      <c r="F57" s="49"/>
      <c r="G57" s="78"/>
      <c r="H57" s="80"/>
      <c r="I57" s="80">
        <f>D57+H57</f>
        <v>0</v>
      </c>
      <c r="J57" s="80"/>
      <c r="K57" s="56">
        <f t="shared" si="7"/>
        <v>0</v>
      </c>
      <c r="L57" s="56">
        <v>0</v>
      </c>
      <c r="M57" s="50">
        <v>0</v>
      </c>
      <c r="N57" s="50">
        <v>0</v>
      </c>
      <c r="O57" s="16" t="s">
        <v>15</v>
      </c>
    </row>
    <row r="58" spans="1:16" ht="56.25" hidden="1" customHeight="1" x14ac:dyDescent="0.25">
      <c r="A58" s="73" t="s">
        <v>61</v>
      </c>
      <c r="B58" s="62"/>
      <c r="C58" s="49"/>
      <c r="D58" s="49"/>
      <c r="E58" s="65"/>
      <c r="F58" s="49"/>
      <c r="G58" s="78"/>
      <c r="H58" s="49"/>
      <c r="I58" s="49"/>
      <c r="J58" s="49"/>
      <c r="K58" s="49">
        <v>0</v>
      </c>
      <c r="L58" s="49">
        <v>0</v>
      </c>
      <c r="M58" s="81">
        <v>0</v>
      </c>
      <c r="N58" s="81">
        <v>0</v>
      </c>
      <c r="O58" s="16" t="s">
        <v>15</v>
      </c>
    </row>
    <row r="59" spans="1:16" ht="87.75" hidden="1" customHeight="1" x14ac:dyDescent="0.25">
      <c r="A59" s="23" t="s">
        <v>28</v>
      </c>
      <c r="B59" s="57"/>
      <c r="C59" s="12"/>
      <c r="D59" s="12"/>
      <c r="E59" s="13"/>
      <c r="F59" s="12"/>
      <c r="G59" s="20"/>
      <c r="H59" s="12"/>
      <c r="I59" s="12"/>
      <c r="J59" s="12"/>
      <c r="K59" s="12">
        <f>F59</f>
        <v>0</v>
      </c>
      <c r="L59" s="12">
        <v>0</v>
      </c>
      <c r="M59" s="28">
        <v>0</v>
      </c>
      <c r="N59" s="28">
        <v>0</v>
      </c>
      <c r="O59" s="16" t="s">
        <v>13</v>
      </c>
    </row>
    <row r="60" spans="1:16" ht="42.75" hidden="1" customHeight="1" x14ac:dyDescent="0.25">
      <c r="A60" s="23" t="s">
        <v>29</v>
      </c>
      <c r="B60" s="63"/>
      <c r="C60" s="12"/>
      <c r="D60" s="12"/>
      <c r="E60" s="13"/>
      <c r="F60" s="12"/>
      <c r="G60" s="20"/>
      <c r="H60" s="12"/>
      <c r="I60" s="12"/>
      <c r="J60" s="12"/>
      <c r="K60" s="12">
        <f>F60</f>
        <v>0</v>
      </c>
      <c r="L60" s="12">
        <v>0</v>
      </c>
      <c r="M60" s="28">
        <v>0</v>
      </c>
      <c r="N60" s="28">
        <v>0</v>
      </c>
      <c r="O60" s="16" t="s">
        <v>13</v>
      </c>
    </row>
    <row r="61" spans="1:16" ht="21.75" customHeight="1" x14ac:dyDescent="0.25">
      <c r="A61" s="185" t="s">
        <v>92</v>
      </c>
      <c r="B61" s="191"/>
      <c r="C61" s="17">
        <f>C62+C63</f>
        <v>160000</v>
      </c>
      <c r="D61" s="17">
        <f>D62+D63</f>
        <v>150000</v>
      </c>
      <c r="E61" s="17">
        <f t="shared" ref="E61:F61" si="8">E62+E63</f>
        <v>0</v>
      </c>
      <c r="F61" s="17">
        <f t="shared" si="8"/>
        <v>150000</v>
      </c>
      <c r="G61" s="19"/>
      <c r="H61" s="17"/>
      <c r="I61" s="17"/>
      <c r="J61" s="17"/>
      <c r="K61" s="17">
        <f>K62+K63</f>
        <v>150000</v>
      </c>
      <c r="L61" s="17">
        <f t="shared" ref="L61:N61" si="9">L62</f>
        <v>0</v>
      </c>
      <c r="M61" s="17">
        <f t="shared" si="9"/>
        <v>0</v>
      </c>
      <c r="N61" s="17">
        <f t="shared" si="9"/>
        <v>0</v>
      </c>
      <c r="O61" s="10"/>
    </row>
    <row r="62" spans="1:16" ht="30.75" customHeight="1" x14ac:dyDescent="0.25">
      <c r="A62" s="73"/>
      <c r="B62" s="69" t="s">
        <v>93</v>
      </c>
      <c r="C62" s="49">
        <v>160000</v>
      </c>
      <c r="D62" s="49">
        <v>150000</v>
      </c>
      <c r="E62" s="65">
        <v>0</v>
      </c>
      <c r="F62" s="49">
        <f>+D62+E62</f>
        <v>150000</v>
      </c>
      <c r="G62" s="78" t="s">
        <v>231</v>
      </c>
      <c r="H62" s="12"/>
      <c r="I62" s="12"/>
      <c r="J62" s="12"/>
      <c r="K62" s="12">
        <f>F62</f>
        <v>150000</v>
      </c>
      <c r="L62" s="12">
        <v>0</v>
      </c>
      <c r="M62" s="28">
        <v>0</v>
      </c>
      <c r="N62" s="28">
        <v>0</v>
      </c>
      <c r="O62" s="16" t="s">
        <v>15</v>
      </c>
    </row>
    <row r="63" spans="1:16" ht="27" hidden="1" customHeight="1" x14ac:dyDescent="0.25">
      <c r="A63" s="73" t="s">
        <v>31</v>
      </c>
      <c r="B63" s="71"/>
      <c r="C63" s="49"/>
      <c r="D63" s="49"/>
      <c r="E63" s="65"/>
      <c r="F63" s="49"/>
      <c r="G63" s="20"/>
      <c r="H63" s="12"/>
      <c r="I63" s="12"/>
      <c r="J63" s="12"/>
      <c r="K63" s="12">
        <f>F63</f>
        <v>0</v>
      </c>
      <c r="L63" s="12">
        <v>0</v>
      </c>
      <c r="M63" s="28">
        <v>0</v>
      </c>
      <c r="N63" s="28">
        <v>0</v>
      </c>
      <c r="O63" s="16" t="s">
        <v>13</v>
      </c>
    </row>
    <row r="64" spans="1:16" x14ac:dyDescent="0.25">
      <c r="A64" s="185" t="s">
        <v>26</v>
      </c>
      <c r="B64" s="186"/>
      <c r="C64" s="7">
        <f>SUM(C65:C69)</f>
        <v>6795486.9700000007</v>
      </c>
      <c r="D64" s="7">
        <f>SUM(D65:D69)</f>
        <v>2756486.97</v>
      </c>
      <c r="E64" s="8">
        <f>SUM(E65:E68)</f>
        <v>0</v>
      </c>
      <c r="F64" s="7">
        <f>SUM(F65:F68)</f>
        <v>3336486.97</v>
      </c>
      <c r="G64" s="7"/>
      <c r="H64" s="9">
        <f t="shared" ref="H64:N64" si="10">SUM(H65:H68)</f>
        <v>0</v>
      </c>
      <c r="I64" s="9">
        <f t="shared" si="10"/>
        <v>2100000</v>
      </c>
      <c r="J64" s="9">
        <f t="shared" si="10"/>
        <v>0</v>
      </c>
      <c r="K64" s="9">
        <f>SUM(K65:K69)</f>
        <v>2756486.97</v>
      </c>
      <c r="L64" s="9">
        <f t="shared" si="10"/>
        <v>0</v>
      </c>
      <c r="M64" s="9">
        <f t="shared" si="10"/>
        <v>0</v>
      </c>
      <c r="N64" s="9">
        <f t="shared" si="10"/>
        <v>0</v>
      </c>
      <c r="O64" s="10" t="s">
        <v>13</v>
      </c>
    </row>
    <row r="65" spans="1:15" ht="33" customHeight="1" x14ac:dyDescent="0.25">
      <c r="A65" s="48"/>
      <c r="B65" s="62" t="s">
        <v>67</v>
      </c>
      <c r="C65" s="56">
        <f>3800000+210000</f>
        <v>4010000</v>
      </c>
      <c r="D65" s="49">
        <v>2100000</v>
      </c>
      <c r="E65" s="65">
        <v>0</v>
      </c>
      <c r="F65" s="49">
        <f>D65+E65</f>
        <v>2100000</v>
      </c>
      <c r="G65" s="101" t="s">
        <v>68</v>
      </c>
      <c r="H65" s="53">
        <v>0</v>
      </c>
      <c r="I65" s="53">
        <f>D65+H65</f>
        <v>2100000</v>
      </c>
      <c r="J65" s="53"/>
      <c r="K65" s="53">
        <f>F65</f>
        <v>2100000</v>
      </c>
      <c r="L65" s="53">
        <v>0</v>
      </c>
      <c r="M65" s="53">
        <v>0</v>
      </c>
      <c r="N65" s="53">
        <v>0</v>
      </c>
      <c r="O65" s="16" t="s">
        <v>15</v>
      </c>
    </row>
    <row r="66" spans="1:15" ht="33" customHeight="1" x14ac:dyDescent="0.25">
      <c r="A66" s="48"/>
      <c r="B66" s="62" t="s">
        <v>143</v>
      </c>
      <c r="C66" s="56">
        <v>46486.97</v>
      </c>
      <c r="D66" s="49">
        <v>46486.97</v>
      </c>
      <c r="E66" s="65"/>
      <c r="F66" s="49">
        <f>D66+E66</f>
        <v>46486.97</v>
      </c>
      <c r="G66" s="78" t="s">
        <v>144</v>
      </c>
      <c r="H66" s="53"/>
      <c r="I66" s="53"/>
      <c r="J66" s="53"/>
      <c r="K66" s="53">
        <f>F66</f>
        <v>46486.97</v>
      </c>
      <c r="L66" s="53">
        <v>0</v>
      </c>
      <c r="M66" s="53">
        <v>0</v>
      </c>
      <c r="N66" s="53">
        <v>0</v>
      </c>
      <c r="O66" s="16" t="s">
        <v>13</v>
      </c>
    </row>
    <row r="67" spans="1:15" ht="33" customHeight="1" x14ac:dyDescent="0.25">
      <c r="A67" s="48"/>
      <c r="B67" s="62" t="s">
        <v>141</v>
      </c>
      <c r="C67" s="56">
        <v>439000</v>
      </c>
      <c r="D67" s="49">
        <v>10000</v>
      </c>
      <c r="E67" s="65"/>
      <c r="F67" s="49"/>
      <c r="G67" s="78" t="s">
        <v>142</v>
      </c>
      <c r="H67" s="53"/>
      <c r="I67" s="53"/>
      <c r="J67" s="53"/>
      <c r="K67" s="53">
        <f>D67</f>
        <v>10000</v>
      </c>
      <c r="L67" s="53">
        <v>0</v>
      </c>
      <c r="M67" s="53">
        <v>0</v>
      </c>
      <c r="N67" s="53">
        <v>0</v>
      </c>
      <c r="O67" s="16" t="s">
        <v>15</v>
      </c>
    </row>
    <row r="68" spans="1:15" ht="36" customHeight="1" x14ac:dyDescent="0.25">
      <c r="A68" s="48"/>
      <c r="B68" s="62" t="s">
        <v>69</v>
      </c>
      <c r="C68" s="56">
        <v>2890000</v>
      </c>
      <c r="D68" s="49">
        <v>1190000</v>
      </c>
      <c r="E68" s="65">
        <v>0</v>
      </c>
      <c r="F68" s="49">
        <f>D68+E68</f>
        <v>1190000</v>
      </c>
      <c r="G68" s="78" t="s">
        <v>75</v>
      </c>
      <c r="H68" s="15"/>
      <c r="I68" s="15"/>
      <c r="J68" s="29"/>
      <c r="K68" s="15">
        <f>F68</f>
        <v>1190000</v>
      </c>
      <c r="L68" s="15">
        <v>0</v>
      </c>
      <c r="M68" s="15">
        <v>0</v>
      </c>
      <c r="N68" s="15">
        <v>0</v>
      </c>
      <c r="O68" s="16" t="s">
        <v>15</v>
      </c>
    </row>
    <row r="69" spans="1:15" ht="37.5" customHeight="1" x14ac:dyDescent="0.25">
      <c r="A69" s="135"/>
      <c r="B69" s="144" t="s">
        <v>69</v>
      </c>
      <c r="C69" s="146">
        <v>-590000</v>
      </c>
      <c r="D69" s="103">
        <v>-590000</v>
      </c>
      <c r="E69" s="104"/>
      <c r="F69" s="103"/>
      <c r="G69" s="101" t="s">
        <v>75</v>
      </c>
      <c r="H69" s="121"/>
      <c r="I69" s="121"/>
      <c r="J69" s="122"/>
      <c r="K69" s="121">
        <v>-590000</v>
      </c>
      <c r="L69" s="121">
        <v>0</v>
      </c>
      <c r="M69" s="121">
        <v>0</v>
      </c>
      <c r="N69" s="121">
        <v>0</v>
      </c>
      <c r="O69" s="106" t="s">
        <v>15</v>
      </c>
    </row>
    <row r="70" spans="1:15" x14ac:dyDescent="0.25">
      <c r="A70" s="188" t="s">
        <v>55</v>
      </c>
      <c r="B70" s="189"/>
      <c r="C70" s="7">
        <f>C71</f>
        <v>18474000</v>
      </c>
      <c r="D70" s="17">
        <f>D71</f>
        <v>500000</v>
      </c>
      <c r="E70" s="18"/>
      <c r="F70" s="17">
        <f>F71</f>
        <v>500000</v>
      </c>
      <c r="G70" s="19"/>
      <c r="H70" s="9"/>
      <c r="I70" s="9"/>
      <c r="J70" s="43"/>
      <c r="K70" s="9">
        <f>K71</f>
        <v>500000</v>
      </c>
      <c r="L70" s="9">
        <f>L71</f>
        <v>0</v>
      </c>
      <c r="M70" s="9">
        <f t="shared" ref="M70:N70" si="11">M71</f>
        <v>0</v>
      </c>
      <c r="N70" s="9">
        <f t="shared" si="11"/>
        <v>0</v>
      </c>
      <c r="O70" s="10"/>
    </row>
    <row r="71" spans="1:15" ht="28.5" customHeight="1" x14ac:dyDescent="0.25">
      <c r="A71" s="48"/>
      <c r="B71" s="71" t="s">
        <v>56</v>
      </c>
      <c r="C71" s="56">
        <f>18524000-50000</f>
        <v>18474000</v>
      </c>
      <c r="D71" s="49">
        <v>500000</v>
      </c>
      <c r="E71" s="65"/>
      <c r="F71" s="49">
        <f>D71+E71</f>
        <v>500000</v>
      </c>
      <c r="G71" s="78" t="s">
        <v>76</v>
      </c>
      <c r="H71" s="53"/>
      <c r="I71" s="53"/>
      <c r="J71" s="86"/>
      <c r="K71" s="53">
        <f>F71</f>
        <v>500000</v>
      </c>
      <c r="L71" s="53">
        <v>0</v>
      </c>
      <c r="M71" s="53">
        <v>0</v>
      </c>
      <c r="N71" s="53">
        <v>0</v>
      </c>
      <c r="O71" s="54" t="s">
        <v>15</v>
      </c>
    </row>
    <row r="72" spans="1:15" x14ac:dyDescent="0.25">
      <c r="A72" s="188" t="s">
        <v>52</v>
      </c>
      <c r="B72" s="189"/>
      <c r="C72" s="7">
        <f>C73</f>
        <v>2455095</v>
      </c>
      <c r="D72" s="7">
        <f t="shared" ref="D72:N72" si="12">D73</f>
        <v>100000</v>
      </c>
      <c r="E72" s="7">
        <f t="shared" si="12"/>
        <v>0</v>
      </c>
      <c r="F72" s="7">
        <f t="shared" si="12"/>
        <v>100000</v>
      </c>
      <c r="G72" s="7"/>
      <c r="H72" s="7">
        <f t="shared" si="12"/>
        <v>0</v>
      </c>
      <c r="I72" s="7">
        <f t="shared" si="12"/>
        <v>0</v>
      </c>
      <c r="J72" s="7">
        <f t="shared" si="12"/>
        <v>0</v>
      </c>
      <c r="K72" s="7">
        <f t="shared" si="12"/>
        <v>100000</v>
      </c>
      <c r="L72" s="7">
        <f t="shared" si="12"/>
        <v>0</v>
      </c>
      <c r="M72" s="7">
        <f t="shared" si="12"/>
        <v>0</v>
      </c>
      <c r="N72" s="7">
        <f t="shared" si="12"/>
        <v>0</v>
      </c>
      <c r="O72" s="10"/>
    </row>
    <row r="73" spans="1:15" ht="24.75" customHeight="1" x14ac:dyDescent="0.25">
      <c r="A73" s="11"/>
      <c r="B73" s="63" t="s">
        <v>174</v>
      </c>
      <c r="C73" s="26">
        <v>2455095</v>
      </c>
      <c r="D73" s="12">
        <v>100000</v>
      </c>
      <c r="E73" s="13"/>
      <c r="F73" s="12">
        <f>D73+E73</f>
        <v>100000</v>
      </c>
      <c r="G73" s="20" t="s">
        <v>63</v>
      </c>
      <c r="H73" s="15"/>
      <c r="I73" s="15"/>
      <c r="J73" s="29"/>
      <c r="K73" s="15">
        <f>F73</f>
        <v>100000</v>
      </c>
      <c r="L73" s="15">
        <v>0</v>
      </c>
      <c r="M73" s="15">
        <v>0</v>
      </c>
      <c r="N73" s="15">
        <v>0</v>
      </c>
      <c r="O73" s="16" t="s">
        <v>15</v>
      </c>
    </row>
    <row r="74" spans="1:15" ht="15" customHeight="1" x14ac:dyDescent="0.25">
      <c r="A74" s="221" t="s">
        <v>205</v>
      </c>
      <c r="B74" s="243"/>
      <c r="C74" s="107">
        <f>C75</f>
        <v>100000</v>
      </c>
      <c r="D74" s="108">
        <f>D75</f>
        <v>100000</v>
      </c>
      <c r="E74" s="109"/>
      <c r="F74" s="110"/>
      <c r="G74" s="111"/>
      <c r="H74" s="112"/>
      <c r="I74" s="112"/>
      <c r="J74" s="113"/>
      <c r="K74" s="112">
        <f>K75</f>
        <v>100000</v>
      </c>
      <c r="L74" s="112">
        <f>L75</f>
        <v>0</v>
      </c>
      <c r="M74" s="112">
        <f>M75</f>
        <v>0</v>
      </c>
      <c r="N74" s="112">
        <f>N75</f>
        <v>0</v>
      </c>
      <c r="O74" s="114"/>
    </row>
    <row r="75" spans="1:15" ht="33.75" customHeight="1" x14ac:dyDescent="0.25">
      <c r="A75" s="115"/>
      <c r="B75" s="116" t="s">
        <v>206</v>
      </c>
      <c r="C75" s="117">
        <v>100000</v>
      </c>
      <c r="D75" s="118">
        <v>100000</v>
      </c>
      <c r="E75" s="119"/>
      <c r="F75" s="118"/>
      <c r="G75" s="116" t="s">
        <v>207</v>
      </c>
      <c r="H75" s="121"/>
      <c r="I75" s="121"/>
      <c r="J75" s="122"/>
      <c r="K75" s="121">
        <v>100000</v>
      </c>
      <c r="L75" s="121">
        <v>0</v>
      </c>
      <c r="M75" s="121">
        <v>0</v>
      </c>
      <c r="N75" s="121">
        <v>0</v>
      </c>
      <c r="O75" s="106" t="s">
        <v>13</v>
      </c>
    </row>
    <row r="76" spans="1:15" ht="15" customHeight="1" x14ac:dyDescent="0.25">
      <c r="A76" s="221" t="s">
        <v>208</v>
      </c>
      <c r="B76" s="227"/>
      <c r="C76" s="107">
        <f>C77</f>
        <v>80000</v>
      </c>
      <c r="D76" s="108">
        <f>D77</f>
        <v>80000</v>
      </c>
      <c r="E76" s="124"/>
      <c r="F76" s="108"/>
      <c r="G76" s="125"/>
      <c r="H76" s="126"/>
      <c r="I76" s="126"/>
      <c r="J76" s="127"/>
      <c r="K76" s="126">
        <f>K77</f>
        <v>80000</v>
      </c>
      <c r="L76" s="126">
        <f>L77</f>
        <v>0</v>
      </c>
      <c r="M76" s="126">
        <f>M77</f>
        <v>0</v>
      </c>
      <c r="N76" s="126">
        <f>N77</f>
        <v>0</v>
      </c>
      <c r="O76" s="114"/>
    </row>
    <row r="77" spans="1:15" ht="33.75" customHeight="1" x14ac:dyDescent="0.25">
      <c r="A77" s="106"/>
      <c r="B77" s="116" t="s">
        <v>209</v>
      </c>
      <c r="C77" s="117">
        <v>80000</v>
      </c>
      <c r="D77" s="118">
        <v>80000</v>
      </c>
      <c r="E77" s="119"/>
      <c r="F77" s="118"/>
      <c r="G77" s="116" t="s">
        <v>210</v>
      </c>
      <c r="H77" s="121"/>
      <c r="I77" s="121"/>
      <c r="J77" s="122"/>
      <c r="K77" s="121">
        <v>80000</v>
      </c>
      <c r="L77" s="121">
        <v>0</v>
      </c>
      <c r="M77" s="121">
        <v>0</v>
      </c>
      <c r="N77" s="121">
        <v>0</v>
      </c>
      <c r="O77" s="106" t="s">
        <v>13</v>
      </c>
    </row>
    <row r="78" spans="1:15" x14ac:dyDescent="0.25">
      <c r="A78" s="188" t="s">
        <v>50</v>
      </c>
      <c r="B78" s="189"/>
      <c r="C78" s="7">
        <f>SUM(C79:C80)</f>
        <v>18000</v>
      </c>
      <c r="D78" s="7">
        <f t="shared" ref="D78:N78" si="13">SUM(D79:D80)</f>
        <v>18000</v>
      </c>
      <c r="E78" s="7">
        <f t="shared" si="13"/>
        <v>0</v>
      </c>
      <c r="F78" s="7">
        <f t="shared" si="13"/>
        <v>18000</v>
      </c>
      <c r="G78" s="7"/>
      <c r="H78" s="7">
        <f t="shared" si="13"/>
        <v>0</v>
      </c>
      <c r="I78" s="7">
        <f t="shared" si="13"/>
        <v>0</v>
      </c>
      <c r="J78" s="7">
        <f t="shared" si="13"/>
        <v>0</v>
      </c>
      <c r="K78" s="7">
        <f t="shared" si="13"/>
        <v>18000</v>
      </c>
      <c r="L78" s="7">
        <f t="shared" si="13"/>
        <v>0</v>
      </c>
      <c r="M78" s="7">
        <f t="shared" si="13"/>
        <v>0</v>
      </c>
      <c r="N78" s="7">
        <f t="shared" si="13"/>
        <v>0</v>
      </c>
      <c r="O78" s="10"/>
    </row>
    <row r="79" spans="1:15" ht="34.5" customHeight="1" x14ac:dyDescent="0.25">
      <c r="A79" s="48"/>
      <c r="B79" s="63" t="s">
        <v>145</v>
      </c>
      <c r="C79" s="26">
        <v>18000</v>
      </c>
      <c r="D79" s="12">
        <v>18000</v>
      </c>
      <c r="E79" s="13"/>
      <c r="F79" s="12">
        <f>D79+E79</f>
        <v>18000</v>
      </c>
      <c r="G79" s="20" t="s">
        <v>184</v>
      </c>
      <c r="H79" s="15"/>
      <c r="I79" s="15"/>
      <c r="J79" s="29"/>
      <c r="K79" s="15">
        <f>F79</f>
        <v>18000</v>
      </c>
      <c r="L79" s="15">
        <v>0</v>
      </c>
      <c r="M79" s="15">
        <v>0</v>
      </c>
      <c r="N79" s="15">
        <v>0</v>
      </c>
      <c r="O79" s="89" t="s">
        <v>186</v>
      </c>
    </row>
    <row r="80" spans="1:15" ht="27.75" hidden="1" customHeight="1" x14ac:dyDescent="0.25">
      <c r="A80" s="48" t="s">
        <v>39</v>
      </c>
      <c r="B80" s="62" t="s">
        <v>60</v>
      </c>
      <c r="C80" s="56">
        <v>0</v>
      </c>
      <c r="D80" s="49">
        <v>0</v>
      </c>
      <c r="E80" s="65">
        <v>0</v>
      </c>
      <c r="F80" s="49">
        <f>D80+E80</f>
        <v>0</v>
      </c>
      <c r="G80" s="20" t="s">
        <v>64</v>
      </c>
      <c r="H80" s="15"/>
      <c r="I80" s="15"/>
      <c r="J80" s="29"/>
      <c r="K80" s="15">
        <f>F80</f>
        <v>0</v>
      </c>
      <c r="L80" s="15">
        <v>0</v>
      </c>
      <c r="M80" s="15">
        <v>0</v>
      </c>
      <c r="N80" s="15">
        <v>0</v>
      </c>
      <c r="O80" s="16" t="s">
        <v>13</v>
      </c>
    </row>
    <row r="81" spans="1:16" ht="27.75" hidden="1" customHeight="1" x14ac:dyDescent="0.25">
      <c r="A81" s="188" t="s">
        <v>85</v>
      </c>
      <c r="B81" s="189"/>
      <c r="C81" s="7">
        <f>C82</f>
        <v>0</v>
      </c>
      <c r="D81" s="7">
        <f t="shared" ref="D81:O81" si="14">D82</f>
        <v>0</v>
      </c>
      <c r="E81" s="7"/>
      <c r="F81" s="7">
        <f t="shared" si="14"/>
        <v>0</v>
      </c>
      <c r="G81" s="7" t="str">
        <f t="shared" si="14"/>
        <v xml:space="preserve">Dotacja celowa na dofinansowanie zakupu przyczepy dla OSP Mosina </v>
      </c>
      <c r="H81" s="7">
        <f t="shared" si="14"/>
        <v>0</v>
      </c>
      <c r="I81" s="7">
        <f t="shared" si="14"/>
        <v>0</v>
      </c>
      <c r="J81" s="7">
        <f t="shared" si="14"/>
        <v>0</v>
      </c>
      <c r="K81" s="7">
        <f t="shared" si="14"/>
        <v>0</v>
      </c>
      <c r="L81" s="7">
        <f t="shared" si="14"/>
        <v>0</v>
      </c>
      <c r="M81" s="7">
        <f t="shared" si="14"/>
        <v>0</v>
      </c>
      <c r="N81" s="7">
        <f t="shared" si="14"/>
        <v>0</v>
      </c>
      <c r="O81" s="24" t="str">
        <f t="shared" si="14"/>
        <v>x</v>
      </c>
    </row>
    <row r="82" spans="1:16" ht="27.75" hidden="1" customHeight="1" x14ac:dyDescent="0.25">
      <c r="A82" s="11" t="s">
        <v>41</v>
      </c>
      <c r="B82" s="63" t="s">
        <v>87</v>
      </c>
      <c r="C82" s="26"/>
      <c r="D82" s="12"/>
      <c r="E82" s="13"/>
      <c r="F82" s="12"/>
      <c r="G82" s="20" t="s">
        <v>86</v>
      </c>
      <c r="H82" s="15"/>
      <c r="I82" s="15"/>
      <c r="J82" s="29"/>
      <c r="K82" s="15">
        <f>F82</f>
        <v>0</v>
      </c>
      <c r="L82" s="15">
        <v>0</v>
      </c>
      <c r="M82" s="15">
        <v>0</v>
      </c>
      <c r="N82" s="15">
        <v>0</v>
      </c>
      <c r="O82" s="16" t="s">
        <v>13</v>
      </c>
    </row>
    <row r="83" spans="1:16" x14ac:dyDescent="0.25">
      <c r="A83" s="185" t="s">
        <v>58</v>
      </c>
      <c r="B83" s="186"/>
      <c r="C83" s="7">
        <f>SUM(C84:C97)</f>
        <v>24194920</v>
      </c>
      <c r="D83" s="7">
        <f>SUM(D84:D97)</f>
        <v>8690000</v>
      </c>
      <c r="E83" s="7">
        <f t="shared" ref="E83:F83" si="15">SUM(E84:E91)</f>
        <v>0</v>
      </c>
      <c r="F83" s="7">
        <f t="shared" si="15"/>
        <v>9070000</v>
      </c>
      <c r="G83" s="30"/>
      <c r="H83" s="9">
        <f t="shared" ref="H83:N83" si="16">SUM(H84:H91)</f>
        <v>0</v>
      </c>
      <c r="I83" s="9">
        <f t="shared" si="16"/>
        <v>3100000</v>
      </c>
      <c r="J83" s="9">
        <f t="shared" si="16"/>
        <v>0</v>
      </c>
      <c r="K83" s="9">
        <f>SUM(K84:K97)</f>
        <v>8690000</v>
      </c>
      <c r="L83" s="9">
        <f t="shared" si="16"/>
        <v>0</v>
      </c>
      <c r="M83" s="9">
        <f t="shared" si="16"/>
        <v>0</v>
      </c>
      <c r="N83" s="9">
        <f t="shared" si="16"/>
        <v>0</v>
      </c>
      <c r="O83" s="10"/>
      <c r="P83" s="46"/>
    </row>
    <row r="84" spans="1:16" ht="41.25" customHeight="1" x14ac:dyDescent="0.25">
      <c r="A84" s="48"/>
      <c r="B84" s="62" t="s">
        <v>30</v>
      </c>
      <c r="C84" s="67">
        <f>2200000+100000+150000</f>
        <v>2450000</v>
      </c>
      <c r="D84" s="49">
        <v>100000</v>
      </c>
      <c r="E84" s="65">
        <v>0</v>
      </c>
      <c r="F84" s="49">
        <f t="shared" ref="F84:F90" si="17">D84+E84</f>
        <v>100000</v>
      </c>
      <c r="G84" s="82" t="s">
        <v>165</v>
      </c>
      <c r="H84" s="67">
        <v>0</v>
      </c>
      <c r="I84" s="49">
        <f>D84+H84</f>
        <v>100000</v>
      </c>
      <c r="J84" s="50"/>
      <c r="K84" s="49">
        <f>F84</f>
        <v>100000</v>
      </c>
      <c r="L84" s="83">
        <v>0</v>
      </c>
      <c r="M84" s="84">
        <v>0</v>
      </c>
      <c r="N84" s="67">
        <v>0</v>
      </c>
      <c r="O84" s="16" t="s">
        <v>15</v>
      </c>
    </row>
    <row r="85" spans="1:16" ht="30.75" customHeight="1" x14ac:dyDescent="0.25">
      <c r="A85" s="48"/>
      <c r="B85" s="62" t="s">
        <v>30</v>
      </c>
      <c r="C85" s="67">
        <v>800000</v>
      </c>
      <c r="D85" s="49">
        <v>800000</v>
      </c>
      <c r="E85" s="65"/>
      <c r="F85" s="49">
        <f t="shared" si="17"/>
        <v>800000</v>
      </c>
      <c r="G85" s="82" t="s">
        <v>175</v>
      </c>
      <c r="H85" s="67"/>
      <c r="I85" s="49"/>
      <c r="J85" s="50"/>
      <c r="K85" s="49">
        <f>F85</f>
        <v>800000</v>
      </c>
      <c r="L85" s="83">
        <v>0</v>
      </c>
      <c r="M85" s="84">
        <v>0</v>
      </c>
      <c r="N85" s="67">
        <v>0</v>
      </c>
      <c r="O85" s="16" t="s">
        <v>15</v>
      </c>
    </row>
    <row r="86" spans="1:16" ht="30.75" customHeight="1" x14ac:dyDescent="0.25">
      <c r="A86" s="48"/>
      <c r="B86" s="62" t="s">
        <v>114</v>
      </c>
      <c r="C86" s="67">
        <v>7000000</v>
      </c>
      <c r="D86" s="49">
        <v>3000000</v>
      </c>
      <c r="E86" s="65"/>
      <c r="F86" s="49">
        <f t="shared" si="17"/>
        <v>3000000</v>
      </c>
      <c r="G86" s="82" t="s">
        <v>146</v>
      </c>
      <c r="H86" s="67"/>
      <c r="I86" s="49"/>
      <c r="J86" s="50"/>
      <c r="K86" s="49">
        <f>F86</f>
        <v>3000000</v>
      </c>
      <c r="L86" s="83">
        <v>0</v>
      </c>
      <c r="M86" s="84">
        <v>0</v>
      </c>
      <c r="N86" s="67">
        <v>0</v>
      </c>
      <c r="O86" s="16" t="s">
        <v>15</v>
      </c>
    </row>
    <row r="87" spans="1:16" ht="42" customHeight="1" x14ac:dyDescent="0.25">
      <c r="A87" s="48"/>
      <c r="B87" s="62" t="s">
        <v>70</v>
      </c>
      <c r="C87" s="67">
        <f>7000000+4920</f>
        <v>7004920</v>
      </c>
      <c r="D87" s="49">
        <v>2000000</v>
      </c>
      <c r="E87" s="65">
        <v>0</v>
      </c>
      <c r="F87" s="49">
        <f t="shared" si="17"/>
        <v>2000000</v>
      </c>
      <c r="G87" s="82" t="s">
        <v>147</v>
      </c>
      <c r="H87" s="67"/>
      <c r="I87" s="49"/>
      <c r="J87" s="50"/>
      <c r="K87" s="49">
        <f>F87-L87</f>
        <v>2000000</v>
      </c>
      <c r="L87" s="83">
        <v>0</v>
      </c>
      <c r="M87" s="84">
        <v>0</v>
      </c>
      <c r="N87" s="67">
        <v>0</v>
      </c>
      <c r="O87" s="16" t="s">
        <v>15</v>
      </c>
    </row>
    <row r="88" spans="1:16" ht="42" customHeight="1" x14ac:dyDescent="0.25">
      <c r="A88" s="135"/>
      <c r="B88" s="144" t="s">
        <v>70</v>
      </c>
      <c r="C88" s="147">
        <v>-280000</v>
      </c>
      <c r="D88" s="103">
        <v>-280000</v>
      </c>
      <c r="E88" s="104"/>
      <c r="F88" s="103"/>
      <c r="G88" s="148" t="s">
        <v>147</v>
      </c>
      <c r="H88" s="147"/>
      <c r="I88" s="103"/>
      <c r="J88" s="145"/>
      <c r="K88" s="103">
        <v>-280000</v>
      </c>
      <c r="L88" s="149">
        <v>0</v>
      </c>
      <c r="M88" s="150">
        <v>0</v>
      </c>
      <c r="N88" s="147">
        <v>0</v>
      </c>
      <c r="O88" s="106" t="s">
        <v>15</v>
      </c>
    </row>
    <row r="89" spans="1:16" ht="43.5" customHeight="1" x14ac:dyDescent="0.25">
      <c r="A89" s="48"/>
      <c r="B89" s="62" t="s">
        <v>71</v>
      </c>
      <c r="C89" s="68">
        <v>70000</v>
      </c>
      <c r="D89" s="49">
        <v>70000</v>
      </c>
      <c r="E89" s="65"/>
      <c r="F89" s="49">
        <f t="shared" si="17"/>
        <v>70000</v>
      </c>
      <c r="G89" s="82" t="s">
        <v>115</v>
      </c>
      <c r="H89" s="31"/>
      <c r="I89" s="12"/>
      <c r="J89" s="14"/>
      <c r="K89" s="26">
        <f>F89</f>
        <v>70000</v>
      </c>
      <c r="L89" s="33">
        <v>0</v>
      </c>
      <c r="M89" s="26">
        <v>0</v>
      </c>
      <c r="N89" s="31">
        <v>0</v>
      </c>
      <c r="O89" s="16" t="s">
        <v>15</v>
      </c>
      <c r="P89" t="s">
        <v>107</v>
      </c>
    </row>
    <row r="90" spans="1:16" ht="43.5" customHeight="1" x14ac:dyDescent="0.25">
      <c r="A90" s="48"/>
      <c r="B90" s="62" t="s">
        <v>32</v>
      </c>
      <c r="C90" s="68">
        <v>100000</v>
      </c>
      <c r="D90" s="49">
        <v>100000</v>
      </c>
      <c r="E90" s="65"/>
      <c r="F90" s="49">
        <f t="shared" si="17"/>
        <v>100000</v>
      </c>
      <c r="G90" s="82" t="s">
        <v>176</v>
      </c>
      <c r="H90" s="31"/>
      <c r="I90" s="12"/>
      <c r="J90" s="14"/>
      <c r="K90" s="26">
        <f>F90</f>
        <v>100000</v>
      </c>
      <c r="L90" s="33">
        <v>0</v>
      </c>
      <c r="M90" s="26">
        <v>0</v>
      </c>
      <c r="N90" s="31">
        <v>0</v>
      </c>
      <c r="O90" s="16" t="s">
        <v>13</v>
      </c>
    </row>
    <row r="91" spans="1:16" ht="25.5" customHeight="1" x14ac:dyDescent="0.25">
      <c r="A91" s="48"/>
      <c r="B91" s="62" t="s">
        <v>116</v>
      </c>
      <c r="C91" s="55">
        <v>7150000</v>
      </c>
      <c r="D91" s="49">
        <v>3000000</v>
      </c>
      <c r="E91" s="65">
        <v>0</v>
      </c>
      <c r="F91" s="49">
        <f t="shared" ref="F91" si="18">D91+E91</f>
        <v>3000000</v>
      </c>
      <c r="G91" s="32" t="s">
        <v>148</v>
      </c>
      <c r="H91" s="31">
        <v>0</v>
      </c>
      <c r="I91" s="12">
        <f>D91+H91</f>
        <v>3000000</v>
      </c>
      <c r="J91" s="12" t="s">
        <v>33</v>
      </c>
      <c r="K91" s="12">
        <f>F91</f>
        <v>3000000</v>
      </c>
      <c r="L91" s="33">
        <v>0</v>
      </c>
      <c r="M91" s="34">
        <v>0</v>
      </c>
      <c r="N91" s="31">
        <v>0</v>
      </c>
      <c r="O91" s="16" t="s">
        <v>15</v>
      </c>
    </row>
    <row r="92" spans="1:16" hidden="1" x14ac:dyDescent="0.25">
      <c r="A92" s="219" t="s">
        <v>34</v>
      </c>
      <c r="B92" s="220"/>
      <c r="C92" s="35">
        <f>C93</f>
        <v>0</v>
      </c>
      <c r="D92" s="35">
        <f t="shared" ref="D92:F92" si="19">D93</f>
        <v>0</v>
      </c>
      <c r="E92" s="36">
        <f t="shared" si="19"/>
        <v>0</v>
      </c>
      <c r="F92" s="35">
        <f t="shared" si="19"/>
        <v>0</v>
      </c>
      <c r="G92" s="37"/>
      <c r="H92" s="38"/>
      <c r="I92" s="17"/>
      <c r="J92" s="17"/>
      <c r="K92" s="17">
        <f>K93</f>
        <v>0</v>
      </c>
      <c r="L92" s="17">
        <f t="shared" ref="L92:N92" si="20">L93</f>
        <v>0</v>
      </c>
      <c r="M92" s="17">
        <f t="shared" si="20"/>
        <v>0</v>
      </c>
      <c r="N92" s="17">
        <f t="shared" si="20"/>
        <v>0</v>
      </c>
      <c r="O92" s="17"/>
    </row>
    <row r="93" spans="1:16" ht="35.25" hidden="1" customHeight="1" x14ac:dyDescent="0.25">
      <c r="A93" s="70" t="s">
        <v>45</v>
      </c>
      <c r="B93" s="71" t="s">
        <v>98</v>
      </c>
      <c r="C93" s="55"/>
      <c r="D93" s="72"/>
      <c r="E93" s="65"/>
      <c r="F93" s="49"/>
      <c r="G93" s="61" t="s">
        <v>77</v>
      </c>
      <c r="H93" s="31"/>
      <c r="I93" s="12"/>
      <c r="J93" s="12"/>
      <c r="K93" s="12">
        <f>F93</f>
        <v>0</v>
      </c>
      <c r="L93" s="33"/>
      <c r="M93" s="39">
        <v>0</v>
      </c>
      <c r="N93" s="31">
        <v>0</v>
      </c>
      <c r="O93" s="16" t="s">
        <v>13</v>
      </c>
    </row>
    <row r="94" spans="1:16" ht="20.25" hidden="1" customHeight="1" x14ac:dyDescent="0.25">
      <c r="A94" s="185" t="s">
        <v>88</v>
      </c>
      <c r="B94" s="191"/>
      <c r="C94" s="35">
        <f>C95</f>
        <v>0</v>
      </c>
      <c r="D94" s="35">
        <f t="shared" ref="D94:F94" si="21">D95</f>
        <v>0</v>
      </c>
      <c r="E94" s="35">
        <f t="shared" si="21"/>
        <v>0</v>
      </c>
      <c r="F94" s="35">
        <f t="shared" si="21"/>
        <v>0</v>
      </c>
      <c r="G94" s="37"/>
      <c r="H94" s="38"/>
      <c r="I94" s="17"/>
      <c r="J94" s="17"/>
      <c r="K94" s="17">
        <f>K95</f>
        <v>0</v>
      </c>
      <c r="L94" s="17">
        <f t="shared" ref="L94:N94" si="22">L95</f>
        <v>0</v>
      </c>
      <c r="M94" s="17">
        <f t="shared" si="22"/>
        <v>0</v>
      </c>
      <c r="N94" s="17">
        <f t="shared" si="22"/>
        <v>0</v>
      </c>
      <c r="O94" s="10"/>
    </row>
    <row r="95" spans="1:16" ht="35.25" hidden="1" customHeight="1" x14ac:dyDescent="0.25">
      <c r="A95" s="70" t="s">
        <v>46</v>
      </c>
      <c r="B95" s="69" t="s">
        <v>89</v>
      </c>
      <c r="C95" s="55"/>
      <c r="D95" s="72"/>
      <c r="E95" s="65"/>
      <c r="F95" s="49"/>
      <c r="G95" s="64" t="s">
        <v>91</v>
      </c>
      <c r="H95" s="31"/>
      <c r="I95" s="12"/>
      <c r="J95" s="12"/>
      <c r="K95" s="12">
        <f>F95</f>
        <v>0</v>
      </c>
      <c r="L95" s="33">
        <v>0</v>
      </c>
      <c r="M95" s="39">
        <v>0</v>
      </c>
      <c r="N95" s="31">
        <v>0</v>
      </c>
      <c r="O95" s="16" t="s">
        <v>13</v>
      </c>
    </row>
    <row r="96" spans="1:16" s="163" customFormat="1" ht="35.25" customHeight="1" x14ac:dyDescent="0.25">
      <c r="A96" s="152"/>
      <c r="B96" s="165" t="s">
        <v>116</v>
      </c>
      <c r="C96" s="154">
        <v>-150000</v>
      </c>
      <c r="D96" s="164">
        <v>-150000</v>
      </c>
      <c r="E96" s="156"/>
      <c r="F96" s="155"/>
      <c r="G96" s="166" t="s">
        <v>148</v>
      </c>
      <c r="H96" s="158"/>
      <c r="I96" s="159"/>
      <c r="J96" s="159"/>
      <c r="K96" s="159">
        <v>-150000</v>
      </c>
      <c r="L96" s="160">
        <v>0</v>
      </c>
      <c r="M96" s="161">
        <v>0</v>
      </c>
      <c r="N96" s="158">
        <v>0</v>
      </c>
      <c r="O96" s="162" t="s">
        <v>15</v>
      </c>
    </row>
    <row r="97" spans="1:17" ht="35.25" customHeight="1" x14ac:dyDescent="0.25">
      <c r="A97" s="133"/>
      <c r="B97" s="134" t="s">
        <v>211</v>
      </c>
      <c r="C97" s="128">
        <v>50000</v>
      </c>
      <c r="D97" s="103">
        <v>50000</v>
      </c>
      <c r="E97" s="104"/>
      <c r="F97" s="103"/>
      <c r="G97" s="129" t="s">
        <v>212</v>
      </c>
      <c r="H97" s="130"/>
      <c r="I97" s="118"/>
      <c r="J97" s="118"/>
      <c r="K97" s="118">
        <v>50000</v>
      </c>
      <c r="L97" s="131">
        <v>0</v>
      </c>
      <c r="M97" s="132">
        <v>0</v>
      </c>
      <c r="N97" s="130">
        <v>0</v>
      </c>
      <c r="O97" s="106" t="s">
        <v>13</v>
      </c>
    </row>
    <row r="98" spans="1:17" ht="15" customHeight="1" x14ac:dyDescent="0.25">
      <c r="A98" s="219" t="s">
        <v>228</v>
      </c>
      <c r="B98" s="220"/>
      <c r="C98" s="167">
        <f>C99</f>
        <v>7650000</v>
      </c>
      <c r="D98" s="168">
        <f>D99</f>
        <v>150000</v>
      </c>
      <c r="E98" s="169"/>
      <c r="F98" s="168"/>
      <c r="G98" s="170"/>
      <c r="H98" s="171"/>
      <c r="I98" s="168"/>
      <c r="J98" s="168"/>
      <c r="K98" s="168">
        <f>K99</f>
        <v>150000</v>
      </c>
      <c r="L98" s="172">
        <f>L99</f>
        <v>0</v>
      </c>
      <c r="M98" s="173">
        <f>M99</f>
        <v>0</v>
      </c>
      <c r="N98" s="171">
        <f>N99</f>
        <v>0</v>
      </c>
      <c r="O98" s="114"/>
    </row>
    <row r="99" spans="1:17" s="163" customFormat="1" ht="35.25" customHeight="1" x14ac:dyDescent="0.25">
      <c r="A99" s="152"/>
      <c r="B99" s="153" t="s">
        <v>233</v>
      </c>
      <c r="C99" s="154">
        <v>7650000</v>
      </c>
      <c r="D99" s="155">
        <v>150000</v>
      </c>
      <c r="E99" s="156"/>
      <c r="F99" s="155"/>
      <c r="G99" s="157" t="s">
        <v>229</v>
      </c>
      <c r="H99" s="158"/>
      <c r="I99" s="159"/>
      <c r="J99" s="159"/>
      <c r="K99" s="159">
        <v>150000</v>
      </c>
      <c r="L99" s="160">
        <v>0</v>
      </c>
      <c r="M99" s="161">
        <v>0</v>
      </c>
      <c r="N99" s="158">
        <v>0</v>
      </c>
      <c r="O99" s="162" t="s">
        <v>15</v>
      </c>
    </row>
    <row r="100" spans="1:17" x14ac:dyDescent="0.25">
      <c r="A100" s="219" t="s">
        <v>81</v>
      </c>
      <c r="B100" s="220"/>
      <c r="C100" s="35">
        <f>C101</f>
        <v>30000</v>
      </c>
      <c r="D100" s="35">
        <f t="shared" ref="D100:N100" si="23">D101</f>
        <v>30000</v>
      </c>
      <c r="E100" s="35">
        <f t="shared" si="23"/>
        <v>0</v>
      </c>
      <c r="F100" s="35">
        <f t="shared" si="23"/>
        <v>30000</v>
      </c>
      <c r="G100" s="35"/>
      <c r="H100" s="35">
        <f t="shared" si="23"/>
        <v>0</v>
      </c>
      <c r="I100" s="35">
        <f t="shared" si="23"/>
        <v>0</v>
      </c>
      <c r="J100" s="35">
        <f t="shared" si="23"/>
        <v>0</v>
      </c>
      <c r="K100" s="35">
        <f t="shared" si="23"/>
        <v>30000</v>
      </c>
      <c r="L100" s="35">
        <f t="shared" si="23"/>
        <v>0</v>
      </c>
      <c r="M100" s="35">
        <f t="shared" si="23"/>
        <v>0</v>
      </c>
      <c r="N100" s="35">
        <f t="shared" si="23"/>
        <v>0</v>
      </c>
      <c r="O100" s="10"/>
    </row>
    <row r="101" spans="1:17" ht="30.75" customHeight="1" x14ac:dyDescent="0.25">
      <c r="A101" s="70"/>
      <c r="B101" s="71" t="s">
        <v>82</v>
      </c>
      <c r="C101" s="55">
        <v>30000</v>
      </c>
      <c r="D101" s="72">
        <v>30000</v>
      </c>
      <c r="E101" s="65">
        <v>0</v>
      </c>
      <c r="F101" s="49">
        <f>D101+E101</f>
        <v>30000</v>
      </c>
      <c r="G101" s="61" t="s">
        <v>177</v>
      </c>
      <c r="H101" s="31"/>
      <c r="I101" s="12"/>
      <c r="J101" s="12"/>
      <c r="K101" s="12">
        <f>F101</f>
        <v>30000</v>
      </c>
      <c r="L101" s="33">
        <v>0</v>
      </c>
      <c r="M101" s="39">
        <v>0</v>
      </c>
      <c r="N101" s="31">
        <v>0</v>
      </c>
      <c r="O101" s="16" t="s">
        <v>13</v>
      </c>
    </row>
    <row r="102" spans="1:17" ht="21" customHeight="1" x14ac:dyDescent="0.25">
      <c r="A102" s="185" t="s">
        <v>117</v>
      </c>
      <c r="B102" s="186"/>
      <c r="C102" s="7">
        <f>SUM(C103:C105)</f>
        <v>12880814.970000001</v>
      </c>
      <c r="D102" s="7">
        <f>SUM(D103:D105)</f>
        <v>86486.97</v>
      </c>
      <c r="E102" s="8">
        <f>SUM(E103:E105)</f>
        <v>0</v>
      </c>
      <c r="F102" s="7">
        <f>SUM(F103:F105)</f>
        <v>86486.97</v>
      </c>
      <c r="G102" s="7"/>
      <c r="H102" s="7">
        <f t="shared" ref="H102:M102" si="24">SUM(H103:H105)</f>
        <v>0</v>
      </c>
      <c r="I102" s="7">
        <f t="shared" si="24"/>
        <v>70000</v>
      </c>
      <c r="J102" s="7">
        <f t="shared" si="24"/>
        <v>0</v>
      </c>
      <c r="K102" s="7">
        <f t="shared" si="24"/>
        <v>86486.97</v>
      </c>
      <c r="L102" s="7">
        <f t="shared" si="24"/>
        <v>0</v>
      </c>
      <c r="M102" s="7">
        <f t="shared" si="24"/>
        <v>0</v>
      </c>
      <c r="N102" s="7">
        <v>0</v>
      </c>
      <c r="O102" s="10"/>
      <c r="P102" s="46"/>
    </row>
    <row r="103" spans="1:17" ht="48.75" customHeight="1" x14ac:dyDescent="0.25">
      <c r="A103" s="99"/>
      <c r="B103" s="61" t="s">
        <v>37</v>
      </c>
      <c r="C103" s="26">
        <v>12864328</v>
      </c>
      <c r="D103" s="12">
        <v>70000</v>
      </c>
      <c r="E103" s="13"/>
      <c r="F103" s="12">
        <f>D103+E103</f>
        <v>70000</v>
      </c>
      <c r="G103" s="14" t="s">
        <v>230</v>
      </c>
      <c r="H103" s="26">
        <v>0</v>
      </c>
      <c r="I103" s="26">
        <f>D103+H103</f>
        <v>70000</v>
      </c>
      <c r="J103" s="27" t="s">
        <v>38</v>
      </c>
      <c r="K103" s="26">
        <f>F103</f>
        <v>70000</v>
      </c>
      <c r="L103" s="26">
        <v>0</v>
      </c>
      <c r="M103" s="26">
        <v>0</v>
      </c>
      <c r="N103" s="26">
        <v>0</v>
      </c>
      <c r="O103" s="16" t="s">
        <v>15</v>
      </c>
    </row>
    <row r="104" spans="1:17" ht="28.5" customHeight="1" x14ac:dyDescent="0.25">
      <c r="A104" s="99"/>
      <c r="B104" s="57" t="s">
        <v>152</v>
      </c>
      <c r="C104" s="26">
        <v>16486.97</v>
      </c>
      <c r="D104" s="12">
        <v>16486.97</v>
      </c>
      <c r="E104" s="13"/>
      <c r="F104" s="12">
        <f>D104+E104</f>
        <v>16486.97</v>
      </c>
      <c r="G104" s="14" t="s">
        <v>153</v>
      </c>
      <c r="H104" s="26"/>
      <c r="I104" s="26"/>
      <c r="J104" s="27"/>
      <c r="K104" s="26">
        <f>F104</f>
        <v>16486.97</v>
      </c>
      <c r="L104" s="26">
        <v>0</v>
      </c>
      <c r="M104" s="26">
        <v>0</v>
      </c>
      <c r="N104" s="26">
        <v>0</v>
      </c>
      <c r="O104" s="16" t="s">
        <v>13</v>
      </c>
    </row>
    <row r="105" spans="1:17" ht="35.25" hidden="1" customHeight="1" x14ac:dyDescent="0.25">
      <c r="A105" s="11" t="s">
        <v>62</v>
      </c>
      <c r="B105" s="63" t="s">
        <v>40</v>
      </c>
      <c r="C105" s="26"/>
      <c r="D105" s="12"/>
      <c r="E105" s="13"/>
      <c r="F105" s="12"/>
      <c r="G105" s="14" t="s">
        <v>54</v>
      </c>
      <c r="H105" s="26"/>
      <c r="I105" s="26"/>
      <c r="J105" s="27"/>
      <c r="K105" s="26">
        <v>0</v>
      </c>
      <c r="L105" s="26">
        <v>0</v>
      </c>
      <c r="M105" s="26">
        <v>0</v>
      </c>
      <c r="N105" s="26">
        <v>0</v>
      </c>
      <c r="O105" s="16" t="s">
        <v>15</v>
      </c>
    </row>
    <row r="106" spans="1:17" s="174" customFormat="1" ht="15" customHeight="1" x14ac:dyDescent="0.25">
      <c r="A106" s="185" t="s">
        <v>237</v>
      </c>
      <c r="B106" s="186"/>
      <c r="C106" s="7">
        <f>C107</f>
        <v>400000</v>
      </c>
      <c r="D106" s="17">
        <f>D107</f>
        <v>400000</v>
      </c>
      <c r="E106" s="18"/>
      <c r="F106" s="17"/>
      <c r="G106" s="21"/>
      <c r="H106" s="7"/>
      <c r="I106" s="7"/>
      <c r="J106" s="74"/>
      <c r="K106" s="7">
        <f>K107</f>
        <v>400000</v>
      </c>
      <c r="L106" s="7">
        <f>L107</f>
        <v>0</v>
      </c>
      <c r="M106" s="7">
        <f>M107</f>
        <v>0</v>
      </c>
      <c r="N106" s="7">
        <f>N107</f>
        <v>0</v>
      </c>
      <c r="O106" s="10"/>
    </row>
    <row r="107" spans="1:17" s="174" customFormat="1" ht="35.25" customHeight="1" x14ac:dyDescent="0.25">
      <c r="A107" s="175"/>
      <c r="B107" s="134" t="s">
        <v>213</v>
      </c>
      <c r="C107" s="117">
        <v>400000</v>
      </c>
      <c r="D107" s="118">
        <v>400000</v>
      </c>
      <c r="E107" s="178"/>
      <c r="F107" s="177"/>
      <c r="G107" s="134" t="s">
        <v>232</v>
      </c>
      <c r="H107" s="176"/>
      <c r="I107" s="176"/>
      <c r="J107" s="179"/>
      <c r="K107" s="103">
        <v>400000</v>
      </c>
      <c r="L107" s="117">
        <v>0</v>
      </c>
      <c r="M107" s="137">
        <v>0</v>
      </c>
      <c r="N107" s="117">
        <v>0</v>
      </c>
      <c r="O107" s="106" t="s">
        <v>15</v>
      </c>
    </row>
    <row r="108" spans="1:17" ht="15" customHeight="1" x14ac:dyDescent="0.25">
      <c r="A108" s="185" t="s">
        <v>111</v>
      </c>
      <c r="B108" s="186"/>
      <c r="C108" s="7">
        <f>C109</f>
        <v>60000</v>
      </c>
      <c r="D108" s="7">
        <f>D109</f>
        <v>60000</v>
      </c>
      <c r="E108" s="7">
        <f>SUM(E109:E109)</f>
        <v>0</v>
      </c>
      <c r="F108" s="7">
        <f>SUM(F109:F109)</f>
        <v>60000</v>
      </c>
      <c r="G108" s="7"/>
      <c r="H108" s="7">
        <f>SUM(H109:H133)</f>
        <v>0</v>
      </c>
      <c r="I108" s="7">
        <f>SUM(I109:I133)</f>
        <v>0</v>
      </c>
      <c r="J108" s="7">
        <f>SUM(J109:J133)</f>
        <v>0</v>
      </c>
      <c r="K108" s="7">
        <f>K109</f>
        <v>60000</v>
      </c>
      <c r="L108" s="7">
        <f t="shared" ref="L108:N108" si="25">SUM(L109:L109)</f>
        <v>0</v>
      </c>
      <c r="M108" s="7">
        <f t="shared" si="25"/>
        <v>0</v>
      </c>
      <c r="N108" s="7">
        <f t="shared" si="25"/>
        <v>0</v>
      </c>
      <c r="O108" s="10"/>
      <c r="P108" s="46"/>
      <c r="Q108" s="46"/>
    </row>
    <row r="109" spans="1:17" ht="35.450000000000003" customHeight="1" x14ac:dyDescent="0.25">
      <c r="A109" s="100"/>
      <c r="B109" s="71" t="s">
        <v>151</v>
      </c>
      <c r="C109" s="55">
        <v>60000</v>
      </c>
      <c r="D109" s="72">
        <v>60000</v>
      </c>
      <c r="E109" s="13">
        <v>0</v>
      </c>
      <c r="F109" s="12">
        <f>D109+E109</f>
        <v>60000</v>
      </c>
      <c r="G109" s="78" t="s">
        <v>150</v>
      </c>
      <c r="H109" s="26"/>
      <c r="I109" s="26"/>
      <c r="J109" s="27"/>
      <c r="K109" s="49">
        <f>F109</f>
        <v>60000</v>
      </c>
      <c r="L109" s="26">
        <v>0</v>
      </c>
      <c r="M109" s="28">
        <v>0</v>
      </c>
      <c r="N109" s="26">
        <v>0</v>
      </c>
      <c r="O109" s="16" t="s">
        <v>13</v>
      </c>
    </row>
    <row r="110" spans="1:17" ht="27.6" customHeight="1" x14ac:dyDescent="0.25">
      <c r="A110" s="185" t="s">
        <v>120</v>
      </c>
      <c r="B110" s="191"/>
      <c r="C110" s="35">
        <f>SUM(C111:C111)</f>
        <v>14457.45</v>
      </c>
      <c r="D110" s="35">
        <f t="shared" ref="D110:F110" si="26">SUM(D111:D111)</f>
        <v>14457.45</v>
      </c>
      <c r="E110" s="35">
        <f t="shared" si="26"/>
        <v>0</v>
      </c>
      <c r="F110" s="35">
        <f t="shared" si="26"/>
        <v>14457.45</v>
      </c>
      <c r="G110" s="35"/>
      <c r="H110" s="35"/>
      <c r="I110" s="35"/>
      <c r="J110" s="35"/>
      <c r="K110" s="35">
        <f>SUM(K111:K111)</f>
        <v>14457.45</v>
      </c>
      <c r="L110" s="35">
        <f t="shared" ref="L110:N110" si="27">SUM(L111:L111)</f>
        <v>0</v>
      </c>
      <c r="M110" s="35">
        <f t="shared" si="27"/>
        <v>0</v>
      </c>
      <c r="N110" s="35">
        <f t="shared" si="27"/>
        <v>0</v>
      </c>
      <c r="O110" s="35"/>
    </row>
    <row r="111" spans="1:17" ht="37.9" customHeight="1" x14ac:dyDescent="0.25">
      <c r="A111" s="100"/>
      <c r="B111" s="69" t="s">
        <v>149</v>
      </c>
      <c r="C111" s="55">
        <v>14457.45</v>
      </c>
      <c r="D111" s="12">
        <v>14457.45</v>
      </c>
      <c r="E111" s="13">
        <v>0</v>
      </c>
      <c r="F111" s="12">
        <f>D111+E111</f>
        <v>14457.45</v>
      </c>
      <c r="G111" s="78" t="s">
        <v>187</v>
      </c>
      <c r="H111" s="26"/>
      <c r="I111" s="26"/>
      <c r="J111" s="27"/>
      <c r="K111" s="26">
        <f>F111</f>
        <v>14457.45</v>
      </c>
      <c r="L111" s="26">
        <v>0</v>
      </c>
      <c r="M111" s="28">
        <v>0</v>
      </c>
      <c r="N111" s="26">
        <v>0</v>
      </c>
      <c r="O111" s="89" t="s">
        <v>185</v>
      </c>
    </row>
    <row r="112" spans="1:17" ht="26.45" customHeight="1" x14ac:dyDescent="0.25">
      <c r="A112" s="188" t="s">
        <v>80</v>
      </c>
      <c r="B112" s="189"/>
      <c r="C112" s="35">
        <f>SUM(C113:C113)</f>
        <v>1270000</v>
      </c>
      <c r="D112" s="35">
        <f t="shared" ref="D112:F112" si="28">SUM(D113:D113)</f>
        <v>200000</v>
      </c>
      <c r="E112" s="35">
        <f t="shared" si="28"/>
        <v>0</v>
      </c>
      <c r="F112" s="35">
        <f t="shared" si="28"/>
        <v>200000</v>
      </c>
      <c r="G112" s="35"/>
      <c r="H112" s="35"/>
      <c r="I112" s="35"/>
      <c r="J112" s="35"/>
      <c r="K112" s="35">
        <f>SUM(K113:K113)</f>
        <v>200000</v>
      </c>
      <c r="L112" s="35">
        <f t="shared" ref="L112:N112" si="29">SUM(L113:L113)</f>
        <v>0</v>
      </c>
      <c r="M112" s="35">
        <f t="shared" si="29"/>
        <v>0</v>
      </c>
      <c r="N112" s="35">
        <f t="shared" si="29"/>
        <v>0</v>
      </c>
      <c r="O112" s="98"/>
    </row>
    <row r="113" spans="1:15" ht="42.6" customHeight="1" x14ac:dyDescent="0.25">
      <c r="A113" s="100"/>
      <c r="B113" s="62" t="s">
        <v>59</v>
      </c>
      <c r="C113" s="56">
        <f>1200000+70000</f>
        <v>1270000</v>
      </c>
      <c r="D113" s="49">
        <v>200000</v>
      </c>
      <c r="E113" s="13">
        <v>0</v>
      </c>
      <c r="F113" s="12">
        <f>SUM(D113:E113)</f>
        <v>200000</v>
      </c>
      <c r="G113" s="20" t="s">
        <v>78</v>
      </c>
      <c r="H113" s="26"/>
      <c r="I113" s="26"/>
      <c r="J113" s="27"/>
      <c r="K113" s="26">
        <f>F113</f>
        <v>200000</v>
      </c>
      <c r="L113" s="26">
        <v>0</v>
      </c>
      <c r="M113" s="28">
        <v>0</v>
      </c>
      <c r="N113" s="26">
        <v>0</v>
      </c>
      <c r="O113" s="16" t="s">
        <v>15</v>
      </c>
    </row>
    <row r="114" spans="1:15" ht="27" customHeight="1" x14ac:dyDescent="0.25">
      <c r="A114" s="192" t="s">
        <v>35</v>
      </c>
      <c r="B114" s="193"/>
      <c r="C114" s="7">
        <f>SUM(C115:C128)</f>
        <v>457597.36</v>
      </c>
      <c r="D114" s="7">
        <f>SUM(D115:D128)</f>
        <v>457597.36</v>
      </c>
      <c r="E114" s="7">
        <f>SUM(E115:E128)</f>
        <v>0</v>
      </c>
      <c r="F114" s="7">
        <f>SUM(F115:F128)</f>
        <v>327597.36</v>
      </c>
      <c r="G114" s="7"/>
      <c r="H114" s="7">
        <f t="shared" ref="H114:K114" si="30">SUM(H115:H128)</f>
        <v>0</v>
      </c>
      <c r="I114" s="7">
        <f t="shared" si="30"/>
        <v>0</v>
      </c>
      <c r="J114" s="7">
        <f t="shared" si="30"/>
        <v>0</v>
      </c>
      <c r="K114" s="7">
        <f t="shared" si="30"/>
        <v>457597.36</v>
      </c>
      <c r="L114" s="7">
        <f t="shared" ref="L114" si="31">SUM(L115:L128)</f>
        <v>0</v>
      </c>
      <c r="M114" s="7">
        <f t="shared" ref="M114" si="32">SUM(M115:M128)</f>
        <v>0</v>
      </c>
      <c r="N114" s="7">
        <f t="shared" ref="N114" si="33">SUM(N115:N128)</f>
        <v>0</v>
      </c>
      <c r="O114" s="7"/>
    </row>
    <row r="115" spans="1:15" ht="25.9" customHeight="1" x14ac:dyDescent="0.25">
      <c r="A115" s="223"/>
      <c r="B115" s="228" t="s">
        <v>36</v>
      </c>
      <c r="C115" s="117">
        <v>130000</v>
      </c>
      <c r="D115" s="118">
        <v>130000</v>
      </c>
      <c r="E115" s="13">
        <v>0</v>
      </c>
      <c r="F115" s="12">
        <f>SUM(D115:E115)</f>
        <v>130000</v>
      </c>
      <c r="G115" s="57" t="s">
        <v>190</v>
      </c>
      <c r="H115" s="26"/>
      <c r="I115" s="26"/>
      <c r="J115" s="27"/>
      <c r="K115" s="117">
        <f>F115</f>
        <v>130000</v>
      </c>
      <c r="L115" s="117">
        <v>0</v>
      </c>
      <c r="M115" s="137">
        <v>0</v>
      </c>
      <c r="N115" s="117">
        <v>0</v>
      </c>
      <c r="O115" s="106" t="s">
        <v>15</v>
      </c>
    </row>
    <row r="116" spans="1:15" ht="31.15" customHeight="1" x14ac:dyDescent="0.25">
      <c r="A116" s="224"/>
      <c r="B116" s="229"/>
      <c r="C116" s="26">
        <v>50000</v>
      </c>
      <c r="D116" s="12">
        <v>50000</v>
      </c>
      <c r="E116" s="13">
        <v>0</v>
      </c>
      <c r="F116" s="12">
        <f>SUM(D116:E116)</f>
        <v>50000</v>
      </c>
      <c r="G116" s="88" t="s">
        <v>178</v>
      </c>
      <c r="H116" s="26"/>
      <c r="I116" s="26"/>
      <c r="J116" s="27"/>
      <c r="K116" s="26">
        <f t="shared" ref="K116:K120" si="34">F116</f>
        <v>50000</v>
      </c>
      <c r="L116" s="26">
        <v>0</v>
      </c>
      <c r="M116" s="28">
        <v>0</v>
      </c>
      <c r="N116" s="26">
        <v>0</v>
      </c>
      <c r="O116" s="16" t="s">
        <v>15</v>
      </c>
    </row>
    <row r="117" spans="1:15" ht="31.15" customHeight="1" x14ac:dyDescent="0.25">
      <c r="A117" s="224"/>
      <c r="B117" s="229"/>
      <c r="C117" s="117">
        <v>-36000</v>
      </c>
      <c r="D117" s="118">
        <v>-36000</v>
      </c>
      <c r="E117" s="119"/>
      <c r="F117" s="118"/>
      <c r="G117" s="123" t="s">
        <v>178</v>
      </c>
      <c r="H117" s="117"/>
      <c r="I117" s="117"/>
      <c r="J117" s="136"/>
      <c r="K117" s="117">
        <v>-36000</v>
      </c>
      <c r="L117" s="117">
        <v>0</v>
      </c>
      <c r="M117" s="137">
        <v>0</v>
      </c>
      <c r="N117" s="117">
        <v>0</v>
      </c>
      <c r="O117" s="106" t="s">
        <v>15</v>
      </c>
    </row>
    <row r="118" spans="1:15" ht="30" customHeight="1" x14ac:dyDescent="0.25">
      <c r="A118" s="224"/>
      <c r="B118" s="229"/>
      <c r="C118" s="26">
        <v>40000</v>
      </c>
      <c r="D118" s="12">
        <v>40000</v>
      </c>
      <c r="E118" s="13">
        <v>0</v>
      </c>
      <c r="F118" s="12">
        <f>SUM(D118:E118)</f>
        <v>40000</v>
      </c>
      <c r="G118" s="88" t="s">
        <v>191</v>
      </c>
      <c r="H118" s="26"/>
      <c r="I118" s="26"/>
      <c r="J118" s="27"/>
      <c r="K118" s="26">
        <f t="shared" si="34"/>
        <v>40000</v>
      </c>
      <c r="L118" s="26">
        <v>0</v>
      </c>
      <c r="M118" s="28">
        <v>0</v>
      </c>
      <c r="N118" s="26">
        <v>0</v>
      </c>
      <c r="O118" s="16" t="s">
        <v>15</v>
      </c>
    </row>
    <row r="119" spans="1:15" ht="30" customHeight="1" x14ac:dyDescent="0.25">
      <c r="A119" s="224"/>
      <c r="B119" s="229"/>
      <c r="C119" s="117">
        <v>-13000</v>
      </c>
      <c r="D119" s="118">
        <v>-13000</v>
      </c>
      <c r="E119" s="119"/>
      <c r="F119" s="118"/>
      <c r="G119" s="123" t="s">
        <v>227</v>
      </c>
      <c r="H119" s="117"/>
      <c r="I119" s="117"/>
      <c r="J119" s="136"/>
      <c r="K119" s="117">
        <v>-13000</v>
      </c>
      <c r="L119" s="117">
        <v>0</v>
      </c>
      <c r="M119" s="137">
        <v>0</v>
      </c>
      <c r="N119" s="117">
        <v>0</v>
      </c>
      <c r="O119" s="106" t="s">
        <v>15</v>
      </c>
    </row>
    <row r="120" spans="1:15" ht="31.15" customHeight="1" x14ac:dyDescent="0.25">
      <c r="A120" s="224"/>
      <c r="B120" s="229"/>
      <c r="C120" s="26">
        <v>50000</v>
      </c>
      <c r="D120" s="12">
        <v>50000</v>
      </c>
      <c r="E120" s="13">
        <v>0</v>
      </c>
      <c r="F120" s="12">
        <f>SUM(D120:E120)</f>
        <v>50000</v>
      </c>
      <c r="G120" s="88" t="s">
        <v>192</v>
      </c>
      <c r="H120" s="26"/>
      <c r="I120" s="26"/>
      <c r="J120" s="27"/>
      <c r="K120" s="26">
        <f t="shared" si="34"/>
        <v>50000</v>
      </c>
      <c r="L120" s="26">
        <v>0</v>
      </c>
      <c r="M120" s="28">
        <v>0</v>
      </c>
      <c r="N120" s="26">
        <v>0</v>
      </c>
      <c r="O120" s="16" t="s">
        <v>15</v>
      </c>
    </row>
    <row r="121" spans="1:15" ht="31.15" customHeight="1" x14ac:dyDescent="0.25">
      <c r="A121" s="224"/>
      <c r="B121" s="229"/>
      <c r="C121" s="117">
        <v>-5000</v>
      </c>
      <c r="D121" s="118">
        <v>-5000</v>
      </c>
      <c r="E121" s="119"/>
      <c r="F121" s="118"/>
      <c r="G121" s="123" t="s">
        <v>192</v>
      </c>
      <c r="H121" s="117"/>
      <c r="I121" s="117"/>
      <c r="J121" s="136"/>
      <c r="K121" s="117">
        <v>-5000</v>
      </c>
      <c r="L121" s="117">
        <v>0</v>
      </c>
      <c r="M121" s="137">
        <v>0</v>
      </c>
      <c r="N121" s="117">
        <v>0</v>
      </c>
      <c r="O121" s="106" t="s">
        <v>15</v>
      </c>
    </row>
    <row r="122" spans="1:15" ht="31.15" customHeight="1" x14ac:dyDescent="0.25">
      <c r="A122" s="225"/>
      <c r="B122" s="230"/>
      <c r="C122" s="117">
        <v>37000</v>
      </c>
      <c r="D122" s="118">
        <v>37000</v>
      </c>
      <c r="E122" s="119"/>
      <c r="F122" s="118"/>
      <c r="G122" s="123" t="s">
        <v>214</v>
      </c>
      <c r="H122" s="26"/>
      <c r="I122" s="26"/>
      <c r="J122" s="27"/>
      <c r="K122" s="26">
        <v>37000</v>
      </c>
      <c r="L122" s="26">
        <v>0</v>
      </c>
      <c r="M122" s="28">
        <v>0</v>
      </c>
      <c r="N122" s="26">
        <v>0</v>
      </c>
      <c r="O122" s="16" t="s">
        <v>13</v>
      </c>
    </row>
    <row r="123" spans="1:15" ht="31.15" customHeight="1" x14ac:dyDescent="0.25">
      <c r="A123" s="225"/>
      <c r="B123" s="230"/>
      <c r="C123" s="117">
        <v>35000</v>
      </c>
      <c r="D123" s="118">
        <v>35000</v>
      </c>
      <c r="E123" s="119"/>
      <c r="F123" s="118"/>
      <c r="G123" s="123" t="s">
        <v>215</v>
      </c>
      <c r="H123" s="26"/>
      <c r="I123" s="26"/>
      <c r="J123" s="27"/>
      <c r="K123" s="26">
        <v>35000</v>
      </c>
      <c r="L123" s="26">
        <v>0</v>
      </c>
      <c r="M123" s="28">
        <v>0</v>
      </c>
      <c r="N123" s="26">
        <v>0</v>
      </c>
      <c r="O123" s="16" t="s">
        <v>13</v>
      </c>
    </row>
    <row r="124" spans="1:15" ht="31.15" customHeight="1" x14ac:dyDescent="0.25">
      <c r="A124" s="225"/>
      <c r="B124" s="230"/>
      <c r="C124" s="117">
        <v>46000</v>
      </c>
      <c r="D124" s="118">
        <v>46000</v>
      </c>
      <c r="E124" s="119"/>
      <c r="F124" s="118"/>
      <c r="G124" s="123" t="s">
        <v>216</v>
      </c>
      <c r="H124" s="26"/>
      <c r="I124" s="26"/>
      <c r="J124" s="27"/>
      <c r="K124" s="26">
        <v>46000</v>
      </c>
      <c r="L124" s="26">
        <v>0</v>
      </c>
      <c r="M124" s="28">
        <v>0</v>
      </c>
      <c r="N124" s="26">
        <v>0</v>
      </c>
      <c r="O124" s="16" t="s">
        <v>13</v>
      </c>
    </row>
    <row r="125" spans="1:15" ht="31.15" customHeight="1" x14ac:dyDescent="0.25">
      <c r="A125" s="225"/>
      <c r="B125" s="230"/>
      <c r="C125" s="117">
        <v>28000</v>
      </c>
      <c r="D125" s="118">
        <v>28000</v>
      </c>
      <c r="E125" s="119"/>
      <c r="F125" s="118"/>
      <c r="G125" s="123" t="s">
        <v>217</v>
      </c>
      <c r="H125" s="26"/>
      <c r="I125" s="26"/>
      <c r="J125" s="27"/>
      <c r="K125" s="26">
        <v>28000</v>
      </c>
      <c r="L125" s="26">
        <v>0</v>
      </c>
      <c r="M125" s="28">
        <v>0</v>
      </c>
      <c r="N125" s="26">
        <v>0</v>
      </c>
      <c r="O125" s="16" t="s">
        <v>13</v>
      </c>
    </row>
    <row r="126" spans="1:15" ht="31.15" customHeight="1" x14ac:dyDescent="0.25">
      <c r="A126" s="225"/>
      <c r="B126" s="230"/>
      <c r="C126" s="117">
        <v>33000</v>
      </c>
      <c r="D126" s="118">
        <v>33000</v>
      </c>
      <c r="E126" s="119"/>
      <c r="F126" s="118"/>
      <c r="G126" s="123" t="s">
        <v>218</v>
      </c>
      <c r="H126" s="26"/>
      <c r="I126" s="26"/>
      <c r="J126" s="27"/>
      <c r="K126" s="26">
        <v>33000</v>
      </c>
      <c r="L126" s="26">
        <v>0</v>
      </c>
      <c r="M126" s="28">
        <v>0</v>
      </c>
      <c r="N126" s="26">
        <v>0</v>
      </c>
      <c r="O126" s="16" t="s">
        <v>13</v>
      </c>
    </row>
    <row r="127" spans="1:15" ht="31.15" customHeight="1" x14ac:dyDescent="0.25">
      <c r="A127" s="226"/>
      <c r="B127" s="231"/>
      <c r="C127" s="117">
        <v>5000</v>
      </c>
      <c r="D127" s="118">
        <v>5000</v>
      </c>
      <c r="E127" s="119"/>
      <c r="F127" s="118"/>
      <c r="G127" s="123" t="s">
        <v>219</v>
      </c>
      <c r="H127" s="26"/>
      <c r="I127" s="26"/>
      <c r="J127" s="27"/>
      <c r="K127" s="26">
        <v>5000</v>
      </c>
      <c r="L127" s="26">
        <v>0</v>
      </c>
      <c r="M127" s="28">
        <v>0</v>
      </c>
      <c r="N127" s="26">
        <v>0</v>
      </c>
      <c r="O127" s="16" t="s">
        <v>13</v>
      </c>
    </row>
    <row r="128" spans="1:15" ht="111.75" customHeight="1" x14ac:dyDescent="0.25">
      <c r="A128" s="100"/>
      <c r="B128" s="71" t="s">
        <v>182</v>
      </c>
      <c r="C128" s="26">
        <v>57597.36</v>
      </c>
      <c r="D128" s="12">
        <v>57597.36</v>
      </c>
      <c r="E128" s="13">
        <v>0</v>
      </c>
      <c r="F128" s="12">
        <f>SUM(D128:E128)</f>
        <v>57597.36</v>
      </c>
      <c r="G128" s="20" t="s">
        <v>189</v>
      </c>
      <c r="H128" s="26"/>
      <c r="I128" s="26"/>
      <c r="J128" s="27"/>
      <c r="K128" s="26">
        <f>F128</f>
        <v>57597.36</v>
      </c>
      <c r="L128" s="26">
        <v>0</v>
      </c>
      <c r="M128" s="28">
        <v>0</v>
      </c>
      <c r="N128" s="26">
        <v>0</v>
      </c>
      <c r="O128" s="89" t="s">
        <v>188</v>
      </c>
    </row>
    <row r="129" spans="1:19" ht="39" customHeight="1" x14ac:dyDescent="0.25">
      <c r="A129" s="185" t="s">
        <v>154</v>
      </c>
      <c r="B129" s="186"/>
      <c r="C129" s="7">
        <f>SUM(C130:C132)</f>
        <v>409726.98</v>
      </c>
      <c r="D129" s="7">
        <f>SUM(D130:D132)</f>
        <v>409726.98</v>
      </c>
      <c r="E129" s="7">
        <f>SUM(E130:E132)</f>
        <v>0</v>
      </c>
      <c r="F129" s="7">
        <f t="shared" ref="F129:L129" si="35">SUM(F130:F132)</f>
        <v>409726.98</v>
      </c>
      <c r="G129" s="7"/>
      <c r="H129" s="7">
        <f t="shared" si="35"/>
        <v>0</v>
      </c>
      <c r="I129" s="7">
        <f t="shared" si="35"/>
        <v>0</v>
      </c>
      <c r="J129" s="7">
        <f t="shared" si="35"/>
        <v>0</v>
      </c>
      <c r="K129" s="7">
        <f t="shared" si="35"/>
        <v>409726.98</v>
      </c>
      <c r="L129" s="7">
        <f t="shared" si="35"/>
        <v>0</v>
      </c>
      <c r="M129" s="7">
        <f t="shared" ref="M129" si="36">SUM(M130:M132)</f>
        <v>0</v>
      </c>
      <c r="N129" s="7">
        <f t="shared" ref="N129" si="37">SUM(N130:N132)</f>
        <v>0</v>
      </c>
      <c r="O129" s="7"/>
    </row>
    <row r="130" spans="1:19" ht="348" customHeight="1" x14ac:dyDescent="0.25">
      <c r="A130" s="100"/>
      <c r="B130" s="57" t="s">
        <v>155</v>
      </c>
      <c r="C130" s="26">
        <v>359726.98</v>
      </c>
      <c r="D130" s="12">
        <v>359726.98</v>
      </c>
      <c r="E130" s="13">
        <v>0</v>
      </c>
      <c r="F130" s="12">
        <f>D130+E130</f>
        <v>359726.98</v>
      </c>
      <c r="G130" s="20" t="s">
        <v>196</v>
      </c>
      <c r="H130" s="26"/>
      <c r="I130" s="26"/>
      <c r="J130" s="27"/>
      <c r="K130" s="26">
        <v>359726.98</v>
      </c>
      <c r="L130" s="26">
        <v>0</v>
      </c>
      <c r="M130" s="28">
        <v>0</v>
      </c>
      <c r="N130" s="26">
        <v>0</v>
      </c>
      <c r="O130" s="89" t="s">
        <v>193</v>
      </c>
    </row>
    <row r="131" spans="1:19" ht="38.25" customHeight="1" x14ac:dyDescent="0.25">
      <c r="A131" s="100"/>
      <c r="B131" s="57" t="s">
        <v>156</v>
      </c>
      <c r="C131" s="26">
        <v>20000</v>
      </c>
      <c r="D131" s="12">
        <v>20000</v>
      </c>
      <c r="E131" s="13">
        <v>0</v>
      </c>
      <c r="F131" s="12">
        <f>D131+E131</f>
        <v>20000</v>
      </c>
      <c r="G131" s="20" t="s">
        <v>157</v>
      </c>
      <c r="H131" s="26"/>
      <c r="I131" s="26"/>
      <c r="J131" s="27"/>
      <c r="K131" s="26">
        <f>D131</f>
        <v>20000</v>
      </c>
      <c r="L131" s="26">
        <v>0</v>
      </c>
      <c r="M131" s="28">
        <v>0</v>
      </c>
      <c r="N131" s="26">
        <v>0</v>
      </c>
      <c r="O131" s="16" t="s">
        <v>13</v>
      </c>
    </row>
    <row r="132" spans="1:19" ht="45.75" customHeight="1" x14ac:dyDescent="0.25">
      <c r="A132" s="100"/>
      <c r="B132" s="62" t="s">
        <v>83</v>
      </c>
      <c r="C132" s="56">
        <v>30000</v>
      </c>
      <c r="D132" s="49">
        <v>30000</v>
      </c>
      <c r="E132" s="65">
        <v>0</v>
      </c>
      <c r="F132" s="49">
        <f>D132+E132</f>
        <v>30000</v>
      </c>
      <c r="G132" s="20" t="s">
        <v>171</v>
      </c>
      <c r="H132" s="26"/>
      <c r="I132" s="26"/>
      <c r="J132" s="27"/>
      <c r="K132" s="26">
        <f>F132-N132</f>
        <v>30000</v>
      </c>
      <c r="L132" s="26">
        <v>0</v>
      </c>
      <c r="M132" s="28">
        <v>0</v>
      </c>
      <c r="N132" s="26">
        <v>0</v>
      </c>
      <c r="O132" s="16" t="s">
        <v>13</v>
      </c>
    </row>
    <row r="133" spans="1:19" ht="111" hidden="1" customHeight="1" x14ac:dyDescent="0.25">
      <c r="A133" s="22" t="s">
        <v>100</v>
      </c>
      <c r="B133" s="57" t="s">
        <v>72</v>
      </c>
      <c r="C133" s="26"/>
      <c r="D133" s="12"/>
      <c r="E133" s="13"/>
      <c r="F133" s="12"/>
      <c r="G133" s="20"/>
      <c r="H133" s="26"/>
      <c r="I133" s="26"/>
      <c r="J133" s="27"/>
      <c r="K133" s="26">
        <f>F133</f>
        <v>0</v>
      </c>
      <c r="L133" s="26">
        <v>0</v>
      </c>
      <c r="M133" s="28">
        <v>0</v>
      </c>
      <c r="N133" s="26">
        <v>0</v>
      </c>
      <c r="O133" s="16" t="s">
        <v>13</v>
      </c>
    </row>
    <row r="134" spans="1:19" ht="19.5" hidden="1" customHeight="1" x14ac:dyDescent="0.25">
      <c r="A134" s="188" t="s">
        <v>104</v>
      </c>
      <c r="B134" s="190"/>
      <c r="C134" s="7">
        <f>C135</f>
        <v>0</v>
      </c>
      <c r="D134" s="7">
        <f t="shared" ref="D134:F134" si="38">D135</f>
        <v>0</v>
      </c>
      <c r="E134" s="7">
        <f t="shared" si="38"/>
        <v>0</v>
      </c>
      <c r="F134" s="7">
        <f t="shared" si="38"/>
        <v>0</v>
      </c>
      <c r="G134" s="19"/>
      <c r="H134" s="7"/>
      <c r="I134" s="7"/>
      <c r="J134" s="74"/>
      <c r="K134" s="7">
        <f>K135</f>
        <v>0</v>
      </c>
      <c r="L134" s="7">
        <f t="shared" ref="L134:N134" si="39">L135</f>
        <v>0</v>
      </c>
      <c r="M134" s="7">
        <f t="shared" si="39"/>
        <v>0</v>
      </c>
      <c r="N134" s="7">
        <f t="shared" si="39"/>
        <v>0</v>
      </c>
      <c r="O134" s="10" t="s">
        <v>13</v>
      </c>
    </row>
    <row r="135" spans="1:19" ht="33" hidden="1" customHeight="1" x14ac:dyDescent="0.25">
      <c r="A135" s="66" t="s">
        <v>94</v>
      </c>
      <c r="B135" s="62" t="s">
        <v>102</v>
      </c>
      <c r="C135" s="26"/>
      <c r="D135" s="12"/>
      <c r="E135" s="13"/>
      <c r="F135" s="12"/>
      <c r="G135" s="20" t="s">
        <v>103</v>
      </c>
      <c r="H135" s="26"/>
      <c r="I135" s="26"/>
      <c r="J135" s="27"/>
      <c r="K135" s="26">
        <f>F135</f>
        <v>0</v>
      </c>
      <c r="L135" s="26">
        <v>0</v>
      </c>
      <c r="M135" s="28">
        <v>0</v>
      </c>
      <c r="N135" s="26">
        <v>0</v>
      </c>
      <c r="O135" s="16" t="s">
        <v>13</v>
      </c>
    </row>
    <row r="136" spans="1:19" x14ac:dyDescent="0.25">
      <c r="A136" s="187" t="s">
        <v>179</v>
      </c>
      <c r="B136" s="187"/>
      <c r="C136" s="7">
        <f>SUM(C137:C146)</f>
        <v>1777757.31</v>
      </c>
      <c r="D136" s="7">
        <f>SUM(D137:D146)</f>
        <v>919750.31</v>
      </c>
      <c r="E136" s="8">
        <f>SUM(E137:E141)</f>
        <v>0</v>
      </c>
      <c r="F136" s="7">
        <f>SUM(F137:F141)</f>
        <v>899750.31</v>
      </c>
      <c r="G136" s="7"/>
      <c r="H136" s="7" t="e">
        <f>SUM(#REF!)</f>
        <v>#REF!</v>
      </c>
      <c r="I136" s="7" t="e">
        <f>SUM(#REF!)</f>
        <v>#REF!</v>
      </c>
      <c r="J136" s="7" t="e">
        <f>SUM(#REF!)</f>
        <v>#REF!</v>
      </c>
      <c r="K136" s="7">
        <f>SUM(K137:K146)</f>
        <v>471743.31</v>
      </c>
      <c r="L136" s="7">
        <f ca="1">L136</f>
        <v>0</v>
      </c>
      <c r="M136" s="7">
        <f ca="1">M136</f>
        <v>0</v>
      </c>
      <c r="N136" s="7">
        <f>SUM(N137:N141)</f>
        <v>448007</v>
      </c>
      <c r="O136" s="10" t="s">
        <v>13</v>
      </c>
      <c r="P136" s="46"/>
    </row>
    <row r="137" spans="1:19" ht="35.25" customHeight="1" x14ac:dyDescent="0.25">
      <c r="A137" s="73"/>
      <c r="B137" s="62" t="s">
        <v>42</v>
      </c>
      <c r="C137" s="56">
        <v>1018007</v>
      </c>
      <c r="D137" s="49">
        <v>450000</v>
      </c>
      <c r="E137" s="65">
        <v>0</v>
      </c>
      <c r="F137" s="49">
        <f>D137+E137</f>
        <v>450000</v>
      </c>
      <c r="G137" s="78" t="s">
        <v>180</v>
      </c>
      <c r="H137" s="26"/>
      <c r="I137" s="26"/>
      <c r="J137" s="26"/>
      <c r="K137" s="26">
        <f>F137-N137</f>
        <v>1993</v>
      </c>
      <c r="L137" s="26">
        <v>0</v>
      </c>
      <c r="M137" s="28">
        <v>0</v>
      </c>
      <c r="N137" s="28">
        <v>448007</v>
      </c>
      <c r="O137" s="16" t="s">
        <v>15</v>
      </c>
      <c r="P137" s="46"/>
    </row>
    <row r="138" spans="1:19" ht="43.5" customHeight="1" x14ac:dyDescent="0.25">
      <c r="A138" s="73"/>
      <c r="B138" s="62" t="s">
        <v>118</v>
      </c>
      <c r="C138" s="56">
        <v>150000</v>
      </c>
      <c r="D138" s="49">
        <v>150000</v>
      </c>
      <c r="E138" s="65">
        <v>0</v>
      </c>
      <c r="F138" s="49">
        <f>D138+E138</f>
        <v>150000</v>
      </c>
      <c r="G138" s="20" t="s">
        <v>181</v>
      </c>
      <c r="H138" s="26"/>
      <c r="I138" s="26"/>
      <c r="J138" s="26"/>
      <c r="K138" s="26">
        <f>F138</f>
        <v>150000</v>
      </c>
      <c r="L138" s="26">
        <v>0</v>
      </c>
      <c r="M138" s="28">
        <v>0</v>
      </c>
      <c r="N138" s="28">
        <v>0</v>
      </c>
      <c r="O138" s="16" t="s">
        <v>13</v>
      </c>
      <c r="Q138" s="46"/>
      <c r="R138" s="47"/>
      <c r="S138" s="47"/>
    </row>
    <row r="139" spans="1:19" ht="34.5" customHeight="1" x14ac:dyDescent="0.25">
      <c r="A139" s="73"/>
      <c r="B139" s="59" t="s">
        <v>119</v>
      </c>
      <c r="C139" s="56">
        <v>100000</v>
      </c>
      <c r="D139" s="49">
        <v>100000</v>
      </c>
      <c r="E139" s="65">
        <v>0</v>
      </c>
      <c r="F139" s="49">
        <f>D139+E139</f>
        <v>100000</v>
      </c>
      <c r="G139" s="20" t="s">
        <v>158</v>
      </c>
      <c r="H139" s="26"/>
      <c r="I139" s="26"/>
      <c r="J139" s="26"/>
      <c r="K139" s="26">
        <f>F139</f>
        <v>100000</v>
      </c>
      <c r="L139" s="26"/>
      <c r="M139" s="28">
        <v>0</v>
      </c>
      <c r="N139" s="28">
        <v>0</v>
      </c>
      <c r="O139" s="16" t="s">
        <v>13</v>
      </c>
      <c r="Q139" s="46"/>
    </row>
    <row r="140" spans="1:19" ht="217.9" customHeight="1" x14ac:dyDescent="0.25">
      <c r="A140" s="73"/>
      <c r="B140" s="57" t="s">
        <v>155</v>
      </c>
      <c r="C140" s="56">
        <v>99750.31</v>
      </c>
      <c r="D140" s="49">
        <v>99750.31</v>
      </c>
      <c r="E140" s="65"/>
      <c r="F140" s="49">
        <f>D140+E140</f>
        <v>99750.31</v>
      </c>
      <c r="G140" s="20" t="s">
        <v>197</v>
      </c>
      <c r="H140" s="26"/>
      <c r="I140" s="26"/>
      <c r="J140" s="26"/>
      <c r="K140" s="26">
        <f>F140</f>
        <v>99750.31</v>
      </c>
      <c r="L140" s="26">
        <v>0</v>
      </c>
      <c r="M140" s="28">
        <v>0</v>
      </c>
      <c r="N140" s="28">
        <v>0</v>
      </c>
      <c r="O140" s="89" t="s">
        <v>194</v>
      </c>
      <c r="Q140" s="46"/>
    </row>
    <row r="141" spans="1:19" ht="24" customHeight="1" x14ac:dyDescent="0.25">
      <c r="A141" s="73"/>
      <c r="B141" s="63" t="s">
        <v>183</v>
      </c>
      <c r="C141" s="26">
        <v>390000</v>
      </c>
      <c r="D141" s="12">
        <v>100000</v>
      </c>
      <c r="E141" s="13">
        <v>0</v>
      </c>
      <c r="F141" s="12">
        <f>D141+E141</f>
        <v>100000</v>
      </c>
      <c r="G141" s="20" t="s">
        <v>159</v>
      </c>
      <c r="H141" s="26"/>
      <c r="I141" s="26"/>
      <c r="J141" s="26"/>
      <c r="K141" s="26">
        <f t="shared" ref="K141" si="40">F141-N141</f>
        <v>100000</v>
      </c>
      <c r="L141" s="26">
        <v>0</v>
      </c>
      <c r="M141" s="28">
        <v>0</v>
      </c>
      <c r="N141" s="28">
        <v>0</v>
      </c>
      <c r="O141" s="16" t="s">
        <v>13</v>
      </c>
    </row>
    <row r="142" spans="1:19" hidden="1" x14ac:dyDescent="0.25">
      <c r="A142" s="185" t="s">
        <v>90</v>
      </c>
      <c r="B142" s="186"/>
      <c r="C142" s="7">
        <f>C143</f>
        <v>0</v>
      </c>
      <c r="D142" s="7">
        <f>D143</f>
        <v>0</v>
      </c>
      <c r="E142" s="8">
        <f t="shared" ref="E142:F142" si="41">E143</f>
        <v>0</v>
      </c>
      <c r="F142" s="7">
        <f t="shared" si="41"/>
        <v>0</v>
      </c>
      <c r="G142" s="19"/>
      <c r="H142" s="7">
        <f>SUM(H143:H143)</f>
        <v>0</v>
      </c>
      <c r="I142" s="7">
        <f>SUM(I143:I143)</f>
        <v>0</v>
      </c>
      <c r="J142" s="7"/>
      <c r="K142" s="7">
        <f>K143</f>
        <v>0</v>
      </c>
      <c r="L142" s="7">
        <f>SUM(L143:L143)</f>
        <v>0</v>
      </c>
      <c r="M142" s="7">
        <f>SUM(M143:M143)</f>
        <v>0</v>
      </c>
      <c r="N142" s="7">
        <f>SUM(N143:N143)</f>
        <v>0</v>
      </c>
      <c r="O142" s="10" t="s">
        <v>13</v>
      </c>
    </row>
    <row r="143" spans="1:19" ht="48" hidden="1" customHeight="1" x14ac:dyDescent="0.25">
      <c r="A143" s="73" t="s">
        <v>84</v>
      </c>
      <c r="B143" s="62"/>
      <c r="C143" s="56"/>
      <c r="D143" s="49"/>
      <c r="E143" s="65"/>
      <c r="F143" s="49"/>
      <c r="G143" s="78"/>
      <c r="H143" s="53"/>
      <c r="I143" s="53"/>
      <c r="J143" s="86"/>
      <c r="K143" s="53">
        <v>0</v>
      </c>
      <c r="L143" s="53">
        <v>0</v>
      </c>
      <c r="M143" s="53">
        <v>0</v>
      </c>
      <c r="N143" s="15">
        <v>0</v>
      </c>
      <c r="O143" s="16" t="s">
        <v>13</v>
      </c>
    </row>
    <row r="144" spans="1:19" hidden="1" x14ac:dyDescent="0.25">
      <c r="A144" s="185" t="s">
        <v>43</v>
      </c>
      <c r="B144" s="186"/>
      <c r="C144" s="7">
        <f>C145</f>
        <v>0</v>
      </c>
      <c r="D144" s="7">
        <f>D145</f>
        <v>0</v>
      </c>
      <c r="E144" s="8">
        <f t="shared" ref="E144:F144" si="42">E145</f>
        <v>0</v>
      </c>
      <c r="F144" s="7">
        <f t="shared" si="42"/>
        <v>0</v>
      </c>
      <c r="G144" s="19"/>
      <c r="H144" s="7">
        <f>SUM(H145:H145)</f>
        <v>0</v>
      </c>
      <c r="I144" s="7">
        <f>SUM(I145:I145)</f>
        <v>0</v>
      </c>
      <c r="J144" s="7"/>
      <c r="K144" s="7">
        <f>K145</f>
        <v>0</v>
      </c>
      <c r="L144" s="7">
        <f>SUM(L145:L145)</f>
        <v>0</v>
      </c>
      <c r="M144" s="7">
        <f>SUM(M145:M145)</f>
        <v>0</v>
      </c>
      <c r="N144" s="7">
        <f>SUM(N145:N145)</f>
        <v>0</v>
      </c>
      <c r="O144" s="10" t="s">
        <v>13</v>
      </c>
    </row>
    <row r="145" spans="1:15" ht="49.5" hidden="1" customHeight="1" x14ac:dyDescent="0.25">
      <c r="A145" s="11" t="s">
        <v>95</v>
      </c>
      <c r="B145" s="57"/>
      <c r="C145" s="26"/>
      <c r="D145" s="12"/>
      <c r="E145" s="13"/>
      <c r="F145" s="12">
        <f>D145+E145</f>
        <v>0</v>
      </c>
      <c r="G145" s="20"/>
      <c r="H145" s="26">
        <v>0</v>
      </c>
      <c r="I145" s="12">
        <f>D145+H145</f>
        <v>0</v>
      </c>
      <c r="J145" s="12"/>
      <c r="K145" s="12">
        <f>D145</f>
        <v>0</v>
      </c>
      <c r="L145" s="12">
        <v>0</v>
      </c>
      <c r="M145" s="14">
        <v>0</v>
      </c>
      <c r="N145" s="12">
        <v>0</v>
      </c>
      <c r="O145" s="16" t="s">
        <v>15</v>
      </c>
    </row>
    <row r="146" spans="1:15" ht="84" customHeight="1" x14ac:dyDescent="0.25">
      <c r="A146" s="106"/>
      <c r="B146" s="116" t="s">
        <v>239</v>
      </c>
      <c r="C146" s="117">
        <v>20000</v>
      </c>
      <c r="D146" s="118">
        <v>20000</v>
      </c>
      <c r="E146" s="119"/>
      <c r="F146" s="118"/>
      <c r="G146" s="120" t="s">
        <v>220</v>
      </c>
      <c r="H146" s="117"/>
      <c r="I146" s="118"/>
      <c r="J146" s="118"/>
      <c r="K146" s="118">
        <v>20000</v>
      </c>
      <c r="L146" s="118">
        <v>0</v>
      </c>
      <c r="M146" s="138">
        <v>0</v>
      </c>
      <c r="N146" s="118">
        <v>0</v>
      </c>
      <c r="O146" s="106" t="s">
        <v>13</v>
      </c>
    </row>
    <row r="147" spans="1:15" ht="15" customHeight="1" x14ac:dyDescent="0.25">
      <c r="A147" s="221" t="s">
        <v>221</v>
      </c>
      <c r="B147" s="222"/>
      <c r="C147" s="107">
        <f>C148</f>
        <v>100000</v>
      </c>
      <c r="D147" s="108">
        <f>D148</f>
        <v>100000</v>
      </c>
      <c r="E147" s="124"/>
      <c r="F147" s="108"/>
      <c r="G147" s="139"/>
      <c r="H147" s="107"/>
      <c r="I147" s="108"/>
      <c r="J147" s="108"/>
      <c r="K147" s="108">
        <f>K148</f>
        <v>100000</v>
      </c>
      <c r="L147" s="108">
        <f>L148</f>
        <v>0</v>
      </c>
      <c r="M147" s="140">
        <f>M148</f>
        <v>0</v>
      </c>
      <c r="N147" s="108">
        <f>N148</f>
        <v>0</v>
      </c>
      <c r="O147" s="114"/>
    </row>
    <row r="148" spans="1:15" ht="27" customHeight="1" x14ac:dyDescent="0.25">
      <c r="A148" s="106"/>
      <c r="B148" s="116" t="s">
        <v>222</v>
      </c>
      <c r="C148" s="117">
        <v>100000</v>
      </c>
      <c r="D148" s="118">
        <v>100000</v>
      </c>
      <c r="E148" s="119"/>
      <c r="F148" s="118"/>
      <c r="G148" s="120" t="s">
        <v>223</v>
      </c>
      <c r="H148" s="117"/>
      <c r="I148" s="118"/>
      <c r="J148" s="118"/>
      <c r="K148" s="118">
        <v>100000</v>
      </c>
      <c r="L148" s="118">
        <v>0</v>
      </c>
      <c r="M148" s="138">
        <v>0</v>
      </c>
      <c r="N148" s="118">
        <v>0</v>
      </c>
      <c r="O148" s="106" t="s">
        <v>13</v>
      </c>
    </row>
    <row r="149" spans="1:15" x14ac:dyDescent="0.25">
      <c r="A149" s="188" t="s">
        <v>44</v>
      </c>
      <c r="B149" s="189"/>
      <c r="C149" s="7">
        <f>SUM(C150:C151)</f>
        <v>750000</v>
      </c>
      <c r="D149" s="7">
        <f>SUM(D150:D151)</f>
        <v>500000</v>
      </c>
      <c r="E149" s="8">
        <f>SUM(E150:E151)</f>
        <v>0</v>
      </c>
      <c r="F149" s="7">
        <f>SUM(F150:F151)</f>
        <v>500000</v>
      </c>
      <c r="G149" s="7"/>
      <c r="H149" s="7">
        <f t="shared" ref="H149:N149" si="43">SUM(H150:H151)</f>
        <v>0</v>
      </c>
      <c r="I149" s="7">
        <f t="shared" si="43"/>
        <v>0</v>
      </c>
      <c r="J149" s="7">
        <f t="shared" si="43"/>
        <v>0</v>
      </c>
      <c r="K149" s="7">
        <f t="shared" si="43"/>
        <v>500000</v>
      </c>
      <c r="L149" s="7">
        <f t="shared" si="43"/>
        <v>0</v>
      </c>
      <c r="M149" s="7">
        <f t="shared" si="43"/>
        <v>0</v>
      </c>
      <c r="N149" s="7">
        <f t="shared" si="43"/>
        <v>0</v>
      </c>
      <c r="O149" s="24" t="s">
        <v>13</v>
      </c>
    </row>
    <row r="150" spans="1:15" ht="43.5" hidden="1" customHeight="1" x14ac:dyDescent="0.25">
      <c r="A150" s="48" t="s">
        <v>96</v>
      </c>
      <c r="B150" s="85" t="s">
        <v>73</v>
      </c>
      <c r="C150" s="56"/>
      <c r="D150" s="49"/>
      <c r="E150" s="65"/>
      <c r="F150" s="49"/>
      <c r="G150" s="78"/>
      <c r="H150" s="56">
        <v>0</v>
      </c>
      <c r="I150" s="56">
        <f>D150+H150</f>
        <v>0</v>
      </c>
      <c r="J150" s="56"/>
      <c r="K150" s="56">
        <f>F150</f>
        <v>0</v>
      </c>
      <c r="L150" s="56">
        <v>0</v>
      </c>
      <c r="M150" s="81">
        <v>0</v>
      </c>
      <c r="N150" s="81">
        <v>0</v>
      </c>
      <c r="O150" s="16" t="s">
        <v>13</v>
      </c>
    </row>
    <row r="151" spans="1:15" ht="38.25" customHeight="1" x14ac:dyDescent="0.25">
      <c r="A151" s="96"/>
      <c r="B151" s="57" t="s">
        <v>47</v>
      </c>
      <c r="C151" s="40">
        <v>750000</v>
      </c>
      <c r="D151" s="41">
        <v>500000</v>
      </c>
      <c r="E151" s="42">
        <v>0</v>
      </c>
      <c r="F151" s="12">
        <f>D151+E151</f>
        <v>500000</v>
      </c>
      <c r="G151" s="20" t="s">
        <v>160</v>
      </c>
      <c r="H151" s="40"/>
      <c r="I151" s="40"/>
      <c r="J151" s="40"/>
      <c r="K151" s="26">
        <f>F151</f>
        <v>500000</v>
      </c>
      <c r="L151" s="26">
        <v>0</v>
      </c>
      <c r="M151" s="28">
        <v>0</v>
      </c>
      <c r="N151" s="28">
        <v>0</v>
      </c>
      <c r="O151" s="16" t="s">
        <v>13</v>
      </c>
    </row>
    <row r="152" spans="1:15" x14ac:dyDescent="0.25">
      <c r="A152" s="188" t="s">
        <v>161</v>
      </c>
      <c r="B152" s="189"/>
      <c r="C152" s="45">
        <f>C153</f>
        <v>39743.93</v>
      </c>
      <c r="D152" s="45">
        <f t="shared" ref="D152:N152" si="44">D153</f>
        <v>39743.93</v>
      </c>
      <c r="E152" s="45">
        <f t="shared" si="44"/>
        <v>0</v>
      </c>
      <c r="F152" s="45">
        <f t="shared" si="44"/>
        <v>39743.93</v>
      </c>
      <c r="G152" s="7"/>
      <c r="H152" s="45">
        <f t="shared" si="44"/>
        <v>0</v>
      </c>
      <c r="I152" s="45">
        <f t="shared" si="44"/>
        <v>0</v>
      </c>
      <c r="J152" s="45">
        <f t="shared" si="44"/>
        <v>0</v>
      </c>
      <c r="K152" s="45">
        <f t="shared" si="44"/>
        <v>39743.93</v>
      </c>
      <c r="L152" s="45">
        <f t="shared" si="44"/>
        <v>0</v>
      </c>
      <c r="M152" s="45">
        <f t="shared" si="44"/>
        <v>0</v>
      </c>
      <c r="N152" s="45">
        <f t="shared" si="44"/>
        <v>0</v>
      </c>
      <c r="O152" s="10"/>
    </row>
    <row r="153" spans="1:15" ht="86.45" customHeight="1" x14ac:dyDescent="0.25">
      <c r="A153" s="97"/>
      <c r="B153" s="57" t="s">
        <v>162</v>
      </c>
      <c r="C153" s="40">
        <v>39743.93</v>
      </c>
      <c r="D153" s="41">
        <v>39743.93</v>
      </c>
      <c r="E153" s="42"/>
      <c r="F153" s="12">
        <f>D153+E153</f>
        <v>39743.93</v>
      </c>
      <c r="G153" s="20" t="s">
        <v>198</v>
      </c>
      <c r="H153" s="40"/>
      <c r="I153" s="40"/>
      <c r="J153" s="40"/>
      <c r="K153" s="26">
        <f>F153</f>
        <v>39743.93</v>
      </c>
      <c r="L153" s="26">
        <v>0</v>
      </c>
      <c r="M153" s="28">
        <v>0</v>
      </c>
      <c r="N153" s="28">
        <v>0</v>
      </c>
      <c r="O153" s="89" t="s">
        <v>195</v>
      </c>
    </row>
    <row r="154" spans="1:15" hidden="1" x14ac:dyDescent="0.25">
      <c r="A154" s="218" t="s">
        <v>51</v>
      </c>
      <c r="B154" s="218"/>
      <c r="C154" s="7">
        <f>C155</f>
        <v>0</v>
      </c>
      <c r="D154" s="7">
        <f t="shared" ref="D154:N154" si="45">D155</f>
        <v>0</v>
      </c>
      <c r="E154" s="7">
        <f t="shared" si="45"/>
        <v>0</v>
      </c>
      <c r="F154" s="7">
        <f t="shared" si="45"/>
        <v>0</v>
      </c>
      <c r="G154" s="7"/>
      <c r="H154" s="7">
        <f t="shared" si="45"/>
        <v>0</v>
      </c>
      <c r="I154" s="7">
        <f t="shared" si="45"/>
        <v>0</v>
      </c>
      <c r="J154" s="7">
        <f t="shared" si="45"/>
        <v>0</v>
      </c>
      <c r="K154" s="7">
        <f t="shared" si="45"/>
        <v>0</v>
      </c>
      <c r="L154" s="7">
        <f t="shared" si="45"/>
        <v>0</v>
      </c>
      <c r="M154" s="7">
        <f t="shared" si="45"/>
        <v>0</v>
      </c>
      <c r="N154" s="7">
        <f t="shared" si="45"/>
        <v>0</v>
      </c>
      <c r="O154" s="10"/>
    </row>
    <row r="155" spans="1:15" ht="33.75" hidden="1" customHeight="1" x14ac:dyDescent="0.25">
      <c r="A155" s="44" t="s">
        <v>101</v>
      </c>
      <c r="B155" s="71" t="s">
        <v>74</v>
      </c>
      <c r="C155" s="75"/>
      <c r="D155" s="76"/>
      <c r="E155" s="77"/>
      <c r="F155" s="49"/>
      <c r="G155" s="20"/>
      <c r="H155" s="40"/>
      <c r="I155" s="40"/>
      <c r="J155" s="40"/>
      <c r="K155" s="26">
        <f>F155</f>
        <v>0</v>
      </c>
      <c r="L155" s="26">
        <v>0</v>
      </c>
      <c r="M155" s="28">
        <v>0</v>
      </c>
      <c r="N155" s="28">
        <v>0</v>
      </c>
      <c r="O155" s="16" t="s">
        <v>13</v>
      </c>
    </row>
    <row r="156" spans="1:15" hidden="1" x14ac:dyDescent="0.25">
      <c r="A156" s="188" t="s">
        <v>65</v>
      </c>
      <c r="B156" s="189"/>
      <c r="C156" s="7">
        <f>C157</f>
        <v>0</v>
      </c>
      <c r="D156" s="7">
        <f t="shared" ref="D156:F156" si="46">D157</f>
        <v>0</v>
      </c>
      <c r="E156" s="8">
        <f t="shared" si="46"/>
        <v>0</v>
      </c>
      <c r="F156" s="7">
        <f t="shared" si="46"/>
        <v>0</v>
      </c>
      <c r="G156" s="19"/>
      <c r="H156" s="7"/>
      <c r="I156" s="17"/>
      <c r="J156" s="21"/>
      <c r="K156" s="17">
        <f>K157</f>
        <v>0</v>
      </c>
      <c r="L156" s="17">
        <f>L157</f>
        <v>0</v>
      </c>
      <c r="M156" s="17">
        <f t="shared" ref="M156:N156" si="47">M157</f>
        <v>0</v>
      </c>
      <c r="N156" s="17">
        <f t="shared" si="47"/>
        <v>0</v>
      </c>
      <c r="O156" s="10"/>
    </row>
    <row r="157" spans="1:15" ht="41.25" hidden="1" customHeight="1" x14ac:dyDescent="0.25">
      <c r="A157" s="11" t="s">
        <v>105</v>
      </c>
      <c r="B157" s="57" t="s">
        <v>48</v>
      </c>
      <c r="C157" s="56"/>
      <c r="D157" s="12"/>
      <c r="E157" s="13"/>
      <c r="F157" s="12"/>
      <c r="G157" s="20"/>
      <c r="H157" s="26"/>
      <c r="I157" s="12"/>
      <c r="J157" s="14"/>
      <c r="K157" s="12">
        <f>F157</f>
        <v>0</v>
      </c>
      <c r="L157" s="12">
        <v>0</v>
      </c>
      <c r="M157" s="26">
        <v>0</v>
      </c>
      <c r="N157" s="26">
        <v>0</v>
      </c>
      <c r="O157" s="16" t="s">
        <v>15</v>
      </c>
    </row>
    <row r="158" spans="1:15" x14ac:dyDescent="0.25">
      <c r="A158" s="218" t="s">
        <v>49</v>
      </c>
      <c r="B158" s="218"/>
      <c r="C158" s="17">
        <f>C152+C149+C147+C136+C129+C114+C112+C110+C108+C102+C100+C83+C78+C76+C74+C72+C70+C64+C61+C25+C20+C13+C98+C106</f>
        <v>106769392.45</v>
      </c>
      <c r="D158" s="17">
        <f>D152+D149+D147+D129+D114+D112+D110+D108+D102+D100+D83+D78+D72+D76+D74+D70+D64+D61+D25+D20+D13+D136+D98+D106</f>
        <v>32106550.449999999</v>
      </c>
      <c r="E158" s="17" t="e">
        <f>E156+E154+E152+E149+E144+E142+E136+E108+E102+E100+E92+E83+E78+E72+E64+E25+E20+E18+E16+E13+E70+E81+E94+E61+#REF!+E134+E110+E112+E114+E129</f>
        <v>#REF!</v>
      </c>
      <c r="F158" s="17" t="e">
        <f>F156+F154+F152+F149+F144+F142+F136+F108+F102+F100+F92+F83+F78+F72+F64+F25+F20+F18+F16+F13+F70+F81+F94+F61+#REF!+F134+F110+F112+F114+F129</f>
        <v>#REF!</v>
      </c>
      <c r="G158" s="17"/>
      <c r="H158" s="17" t="e">
        <f>H156+H154+H152+H149+H144+H142+H136+H108+H102+H100+H92+H83+H78+H72+H64+H25+H20+H18+H16+H13+H70+H81+H94+H61+#REF!+H134+H110+H112+H114+H129</f>
        <v>#REF!</v>
      </c>
      <c r="I158" s="17" t="e">
        <f>I156+I154+I152+I149+I144+I142+I136+I108+I102+I100+I92+I83+I78+I72+I64+I25+I20+I18+I16+I13+I70+I81+I94+I61+#REF!+I134+I110+I112+I114+I129</f>
        <v>#REF!</v>
      </c>
      <c r="J158" s="17" t="e">
        <f>J156+J154+J152+J149+J144+J142+J136+J108+J102+J100+J92+J83+J78+J72+J64+J25+J20+J18+J16+J13+J70+J81+J94+J61+#REF!+J134+J110+J112+J114+J129</f>
        <v>#REF!</v>
      </c>
      <c r="K158" s="17">
        <f>K152+K149+K147+K136+K129+K114+K112+K110+K108+K106+K102+K100+K98+K83+K78+K72+K74+K76+K70+K64+K61+K25+K20+K13</f>
        <v>23342841.469999999</v>
      </c>
      <c r="L158" s="17">
        <v>0</v>
      </c>
      <c r="M158" s="17">
        <f>M25</f>
        <v>8315701.9800000004</v>
      </c>
      <c r="N158" s="17">
        <f>N136</f>
        <v>448007</v>
      </c>
      <c r="O158" s="10" t="s">
        <v>13</v>
      </c>
    </row>
    <row r="160" spans="1:15" x14ac:dyDescent="0.25">
      <c r="C160" s="151"/>
      <c r="D160" s="141"/>
      <c r="G160" s="46"/>
      <c r="K160" s="47"/>
      <c r="N160" s="47"/>
    </row>
    <row r="161" spans="2:7" x14ac:dyDescent="0.25">
      <c r="B161" s="180"/>
      <c r="C161" s="183" t="s">
        <v>236</v>
      </c>
      <c r="D161" s="184"/>
      <c r="E161" s="141"/>
      <c r="F161" s="141"/>
      <c r="G161" s="141"/>
    </row>
    <row r="162" spans="2:7" x14ac:dyDescent="0.25">
      <c r="B162" s="46"/>
      <c r="C162" s="47"/>
      <c r="D162" s="46"/>
      <c r="F162" s="46"/>
      <c r="G162" s="46"/>
    </row>
    <row r="163" spans="2:7" x14ac:dyDescent="0.25">
      <c r="C163" s="47"/>
      <c r="G163" s="142"/>
    </row>
    <row r="164" spans="2:7" x14ac:dyDescent="0.25">
      <c r="B164" s="181"/>
      <c r="C164" s="141" t="s">
        <v>234</v>
      </c>
      <c r="D164" s="141"/>
      <c r="E164" s="184"/>
      <c r="F164" s="184"/>
      <c r="G164" s="141"/>
    </row>
    <row r="165" spans="2:7" x14ac:dyDescent="0.25">
      <c r="C165" s="47"/>
      <c r="D165" s="46"/>
      <c r="G165" s="46"/>
    </row>
    <row r="166" spans="2:7" x14ac:dyDescent="0.25">
      <c r="C166" s="47"/>
      <c r="D166" s="47"/>
      <c r="G166" s="46"/>
    </row>
    <row r="167" spans="2:7" x14ac:dyDescent="0.25">
      <c r="B167" s="182"/>
      <c r="C167" s="141" t="s">
        <v>235</v>
      </c>
      <c r="D167" s="184"/>
      <c r="E167" s="184"/>
      <c r="F167" s="184"/>
      <c r="G167" s="141"/>
    </row>
    <row r="168" spans="2:7" x14ac:dyDescent="0.25">
      <c r="B168" s="46"/>
      <c r="C168" s="47"/>
      <c r="G168" s="46"/>
    </row>
    <row r="169" spans="2:7" x14ac:dyDescent="0.25">
      <c r="B169" s="46"/>
      <c r="G169" s="46"/>
    </row>
    <row r="170" spans="2:7" x14ac:dyDescent="0.25">
      <c r="C170" s="47"/>
    </row>
    <row r="171" spans="2:7" x14ac:dyDescent="0.25">
      <c r="B171" s="46"/>
    </row>
  </sheetData>
  <mergeCells count="63">
    <mergeCell ref="A76:B76"/>
    <mergeCell ref="B115:B127"/>
    <mergeCell ref="P8:P11"/>
    <mergeCell ref="A18:B18"/>
    <mergeCell ref="A13:B13"/>
    <mergeCell ref="A20:B20"/>
    <mergeCell ref="A25:B25"/>
    <mergeCell ref="B22:B24"/>
    <mergeCell ref="A22:A24"/>
    <mergeCell ref="B26:B53"/>
    <mergeCell ref="A26:A53"/>
    <mergeCell ref="A70:B70"/>
    <mergeCell ref="A72:B72"/>
    <mergeCell ref="A64:B64"/>
    <mergeCell ref="A61:B61"/>
    <mergeCell ref="A74:B74"/>
    <mergeCell ref="A156:B156"/>
    <mergeCell ref="A158:B158"/>
    <mergeCell ref="A154:B154"/>
    <mergeCell ref="A152:B152"/>
    <mergeCell ref="A78:B78"/>
    <mergeCell ref="A100:B100"/>
    <mergeCell ref="A149:B149"/>
    <mergeCell ref="A102:B102"/>
    <mergeCell ref="A108:B108"/>
    <mergeCell ref="A142:B142"/>
    <mergeCell ref="A92:B92"/>
    <mergeCell ref="A83:B83"/>
    <mergeCell ref="A94:B94"/>
    <mergeCell ref="A147:B147"/>
    <mergeCell ref="A98:B98"/>
    <mergeCell ref="A115:A127"/>
    <mergeCell ref="K5:M5"/>
    <mergeCell ref="A6:A11"/>
    <mergeCell ref="B6:B10"/>
    <mergeCell ref="C6:C11"/>
    <mergeCell ref="J6:J11"/>
    <mergeCell ref="K6:N7"/>
    <mergeCell ref="A1:O1"/>
    <mergeCell ref="A16:B16"/>
    <mergeCell ref="H6:H11"/>
    <mergeCell ref="I6:I11"/>
    <mergeCell ref="E6:E11"/>
    <mergeCell ref="F6:F11"/>
    <mergeCell ref="G6:G11"/>
    <mergeCell ref="O6:O11"/>
    <mergeCell ref="K8:K11"/>
    <mergeCell ref="L8:L11"/>
    <mergeCell ref="M8:M11"/>
    <mergeCell ref="N8:N11"/>
    <mergeCell ref="A2:O2"/>
    <mergeCell ref="A3:O3"/>
    <mergeCell ref="D6:D11"/>
    <mergeCell ref="A4:O4"/>
    <mergeCell ref="A144:B144"/>
    <mergeCell ref="A136:B136"/>
    <mergeCell ref="A81:B81"/>
    <mergeCell ref="A134:B134"/>
    <mergeCell ref="A110:B110"/>
    <mergeCell ref="A112:B112"/>
    <mergeCell ref="A106:B106"/>
    <mergeCell ref="A114:B114"/>
    <mergeCell ref="A129:B129"/>
  </mergeCells>
  <phoneticPr fontId="21" type="noConversion"/>
  <pageMargins left="0.31496062992125984" right="0.31496062992125984" top="0.74803149606299213" bottom="0.55118110236220474" header="0.31496062992125984" footer="0.31496062992125984"/>
  <pageSetup paperSize="9" fitToWidth="0" orientation="landscape" horizontalDpi="4294967295" verticalDpi="4294967295" r:id="rId1"/>
  <headerFooter>
    <oddFooter>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Przemysław Mieloch</dc:creator>
  <cp:lastModifiedBy>Tatiana Cynka</cp:lastModifiedBy>
  <cp:lastPrinted>2021-01-05T11:14:45Z</cp:lastPrinted>
  <dcterms:created xsi:type="dcterms:W3CDTF">2019-11-05T08:07:31Z</dcterms:created>
  <dcterms:modified xsi:type="dcterms:W3CDTF">2021-01-05T12:15:59Z</dcterms:modified>
</cp:coreProperties>
</file>