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OANNA\IK\BUDŻET\Budżet 2020\Niewygasy 2020\"/>
    </mc:Choice>
  </mc:AlternateContent>
  <xr:revisionPtr revIDLastSave="0" documentId="13_ncr:1_{C69F8CA7-4451-4032-961C-A26BAD2AE3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żet" sheetId="1" r:id="rId1"/>
  </sheets>
  <definedNames>
    <definedName name="_xlnm._FilterDatabase" localSheetId="0" hidden="1">Budżet!$A$9:$S$39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0" i="1"/>
  <c r="I29" i="1"/>
  <c r="I16" i="1"/>
  <c r="I30" i="1"/>
  <c r="I31" i="1"/>
  <c r="I24" i="1" l="1"/>
  <c r="I22" i="1"/>
  <c r="I13" i="1"/>
  <c r="I28" i="1" l="1"/>
  <c r="I36" i="1" l="1"/>
  <c r="I35" i="1" s="1"/>
  <c r="Q35" i="1"/>
  <c r="P35" i="1"/>
  <c r="O35" i="1"/>
  <c r="N35" i="1"/>
  <c r="L35" i="1"/>
  <c r="K35" i="1"/>
  <c r="H35" i="1"/>
  <c r="G35" i="1"/>
  <c r="F35" i="1"/>
  <c r="I21" i="1"/>
  <c r="I18" i="1"/>
  <c r="I34" i="1" l="1"/>
  <c r="I33" i="1"/>
  <c r="N27" i="1"/>
  <c r="I25" i="1"/>
  <c r="I14" i="1" s="1"/>
  <c r="I39" i="1" s="1"/>
  <c r="I12" i="1" l="1"/>
  <c r="I32" i="1" l="1"/>
  <c r="N34" i="1"/>
  <c r="N33" i="1" l="1"/>
  <c r="L33" i="1"/>
  <c r="I26" i="1" l="1"/>
  <c r="H26" i="1" l="1"/>
  <c r="H32" i="1"/>
  <c r="K32" i="1"/>
  <c r="M32" i="1"/>
  <c r="O32" i="1"/>
  <c r="P32" i="1"/>
  <c r="Q32" i="1"/>
  <c r="F32" i="1"/>
  <c r="H14" i="1"/>
  <c r="K14" i="1"/>
  <c r="M14" i="1"/>
  <c r="O14" i="1"/>
  <c r="P14" i="1"/>
  <c r="Q14" i="1"/>
  <c r="F14" i="1"/>
  <c r="N37" i="1" l="1"/>
  <c r="Q37" i="1"/>
  <c r="P37" i="1"/>
  <c r="O37" i="1"/>
  <c r="L37" i="1"/>
  <c r="K37" i="1"/>
  <c r="H37" i="1"/>
  <c r="G37" i="1"/>
  <c r="F37" i="1"/>
  <c r="G32" i="1"/>
  <c r="Q26" i="1"/>
  <c r="P26" i="1"/>
  <c r="O26" i="1"/>
  <c r="M26" i="1"/>
  <c r="K26" i="1"/>
  <c r="F26" i="1"/>
  <c r="L12" i="1"/>
  <c r="Q12" i="1"/>
  <c r="P12" i="1"/>
  <c r="O12" i="1"/>
  <c r="M12" i="1"/>
  <c r="K12" i="1"/>
  <c r="H12" i="1"/>
  <c r="G12" i="1"/>
  <c r="F12" i="1"/>
  <c r="Q39" i="1" l="1"/>
  <c r="K39" i="1"/>
  <c r="M39" i="1"/>
  <c r="H39" i="1"/>
  <c r="F39" i="1"/>
  <c r="G14" i="1"/>
  <c r="I37" i="1"/>
  <c r="G26" i="1"/>
  <c r="N12" i="1"/>
  <c r="L32" i="1"/>
  <c r="L26" i="1"/>
  <c r="G39" i="1" l="1"/>
  <c r="N26" i="1"/>
  <c r="L14" i="1"/>
  <c r="L39" i="1" s="1"/>
  <c r="N32" i="1"/>
  <c r="N14" i="1" l="1"/>
  <c r="N39" i="1" s="1"/>
</calcChain>
</file>

<file path=xl/sharedStrings.xml><?xml version="1.0" encoding="utf-8"?>
<sst xmlns="http://schemas.openxmlformats.org/spreadsheetml/2006/main" count="117" uniqueCount="104">
  <si>
    <t>dział rozdział paragraf</t>
  </si>
  <si>
    <t>łączne koszty finansowe</t>
  </si>
  <si>
    <t>plan</t>
  </si>
  <si>
    <t>zmiana planu</t>
  </si>
  <si>
    <t>opis zadania</t>
  </si>
  <si>
    <t>zmiana do planu</t>
  </si>
  <si>
    <t>plan po zmianach na rok budżetowy 2015</t>
  </si>
  <si>
    <t>Opis zadania</t>
  </si>
  <si>
    <t xml:space="preserve"> źródła finansowania</t>
  </si>
  <si>
    <t>Uwagi</t>
  </si>
  <si>
    <t>dochody własne jst</t>
  </si>
  <si>
    <t>kredyty
i pożyczki</t>
  </si>
  <si>
    <t>środki pochodzące
z innych  źródeł*</t>
  </si>
  <si>
    <t>środki wymienione
w art. 5 ust. 1 pkt 2 i 3 u.f.p.</t>
  </si>
  <si>
    <t>nazwa zadania inwestycyjnego</t>
  </si>
  <si>
    <t>x</t>
  </si>
  <si>
    <t>WPF</t>
  </si>
  <si>
    <t>dział 600 rozdział 60004 par. 6050, par. 6057, par. 6059</t>
  </si>
  <si>
    <t>3.</t>
  </si>
  <si>
    <t>9.</t>
  </si>
  <si>
    <t>11.</t>
  </si>
  <si>
    <t>12.</t>
  </si>
  <si>
    <t>13.</t>
  </si>
  <si>
    <t>15.</t>
  </si>
  <si>
    <t>16.</t>
  </si>
  <si>
    <t>dział 900 rozdział 90015 par. 6050</t>
  </si>
  <si>
    <t>Projekty oświetlenia drogowego: Mosina przy ulicy Nizinnej, w rejonie ul. Żeromskiego i ul. Norwida, Krosno w rejonie  ul.Tylnej, Mieczewo w ul. Świerkowa i Modrzewiowa, Radzewice ul. Konwaliowa, Mosina ul. Niemcewicza, Sowinki – Baranówko.  Budowa oświetlenia drogowego: Krosinko, rejon  ul. Nad Potokiem, ul. Wierzbowa, ul. Cicha – II etap,  Daszewice ul. Piaskowa – II etap, Mosina, ul. Czwartaków, ul. Wrzosowa – II etap,  Dymaczewo Nowe ul. Pogodna –  II etap,  Drużyna ul. Krańcowa, ul. Cicha – I etap,  Dymaczewo Stare  rejon ulic Sosnowej, Czereśniowej, Dębowej – I etap, projekt oświetlenia ul. Kostrzewskiego w Rogalinku.</t>
  </si>
  <si>
    <t>dział 921 rozdział 92109 par 6220</t>
  </si>
  <si>
    <t>Winda w Mosińskim Ośrodku Kultury.</t>
  </si>
  <si>
    <t>Ogółem</t>
  </si>
  <si>
    <t>dział 600 rozdział 60016 par. 6050</t>
  </si>
  <si>
    <t>dział 801 rozdział 80101 par. 6050</t>
  </si>
  <si>
    <t>Rozbudowa Szkoły Podstawowej w Rogalinie z budową sali gimnastycznej wraz z infrastrukturą towarzyszącą.</t>
  </si>
  <si>
    <t>-</t>
  </si>
  <si>
    <t>17.</t>
  </si>
  <si>
    <t>Niskoemisyjne przedsięwzięcia w zakresie transportu zbiorowego</t>
  </si>
  <si>
    <t>Projekty i budowa utwardzenia ulic wraz z odwodnieniem</t>
  </si>
  <si>
    <t>Projekt ciągu drogowego przebiegającego przez ulice Długą, Grabową, Jodłową, Akacjową kontynuacja projektu Akacjowa-Jodłowa-Grabowa</t>
  </si>
  <si>
    <t xml:space="preserve">Uzasadnienie
</t>
  </si>
  <si>
    <t>Projekt ul. Łąkowej i ul. Różanej w Pecnej</t>
  </si>
  <si>
    <t>Projekt ul. Mieszka I i etapu II (łącznik) w Mosinie</t>
  </si>
  <si>
    <t>Projekt ul. Budzyńskiej w Mosinie</t>
  </si>
  <si>
    <t>Projekt ul. Kasztanowej, Lipowej w Daszewicach</t>
  </si>
  <si>
    <t>Projekt wzmocnienia mostu w Bolesławcu</t>
  </si>
  <si>
    <t>Budowa ul. Matejki w Mosinie (fragment od ul. Wodnej do rozwidlenia na ul. Matejki)
dł. ok. 70m</t>
  </si>
  <si>
    <t>Wykonanie ścieżek rowerowych.</t>
  </si>
  <si>
    <t>Zadanie realizowane zgodnie z zapisami WPF.</t>
  </si>
  <si>
    <t>Budowa i rozbudowa oświetlenia drogowego.</t>
  </si>
  <si>
    <t>L.p.</t>
  </si>
  <si>
    <t>Budowa I etapu oświetlenia rejonu ul. Makuszyńskiego, Szklarskiego, Kuncewiczowej i Zapolskiej w Mosinie.</t>
  </si>
  <si>
    <t>Budowa oświetlenia na Os. Sportowców w Mosinie.</t>
  </si>
  <si>
    <t>Ścieżka rowerowa ul. Poznańska w Daszewicach - etap II + III
dł. 315m + etap III + POR</t>
  </si>
  <si>
    <t>Zestawienie zadań z wydatków niewygasających w roku 2020</t>
  </si>
  <si>
    <t>Budowa ul. Piaskowej  (fragment od ul. Łąkowej do ul. Czereśniowej) w Mosinie</t>
  </si>
  <si>
    <t>Budowa z przebudową ul. Łaziennej i Kanałowej w Mosinie - etap I</t>
  </si>
  <si>
    <t>Projekty i budowa chodników</t>
  </si>
  <si>
    <t>Budowa chodnika na ul. Kolejowej w Mosinie na fragmencie od Dworca Kolejowego do ul. Śremskiej</t>
  </si>
  <si>
    <t>Modernizacja źródła ciepła i instalacji c.o. w budynkach oświatowych Gminy Mosina i termomodernizacja</t>
  </si>
  <si>
    <t>SP Daszewice - termomodernizacja z odwodnieniem</t>
  </si>
  <si>
    <t>umowa na aktualizację dokumentacji projektowej - termin do 15.02.2021r.</t>
  </si>
  <si>
    <t>umowa z terminem realizacji do 22.02.2021r.</t>
  </si>
  <si>
    <t>Rozbudowa budynku MOK o dźwig osobowy z dostosowaniem budynku dla osób niepełnosprawnych</t>
  </si>
  <si>
    <t>umowa na opracowanie ekspertyzy przeciwpożarowej z terminem do 02.2021r.</t>
  </si>
  <si>
    <t>1.</t>
  </si>
  <si>
    <t>2.</t>
  </si>
  <si>
    <t>4.</t>
  </si>
  <si>
    <t>5.</t>
  </si>
  <si>
    <t>6.</t>
  </si>
  <si>
    <t>7.</t>
  </si>
  <si>
    <t>8.</t>
  </si>
  <si>
    <t>10.</t>
  </si>
  <si>
    <t>14.</t>
  </si>
  <si>
    <t>umowa do 27.09.2020r. z aneksem terminowym do 11.02.2021r.</t>
  </si>
  <si>
    <t>Kontynuacja zadania z roku poprzedniego.
Umowa z aneksem terminowym do 10.04.2021r.</t>
  </si>
  <si>
    <t>Kontynuacja zadania z roku poprzedniego.
Umowa z aneksem terminowym do 15.01.2021r.</t>
  </si>
  <si>
    <t>18.</t>
  </si>
  <si>
    <t>dział 900 rozdział 90095 par. 6050, par. 6057 i par. 6059</t>
  </si>
  <si>
    <t>Rewitalizacja Parku Strzelnica</t>
  </si>
  <si>
    <t>umowa do 30.11.2020r. z aneksem terminowym do 31.12.2020r. I przedłużeniem do 22.02.2021r.</t>
  </si>
  <si>
    <t>Zagospodarowanie terenu wraz z obiektami małej architektury, budowa dróg rowerowych w obrębie Parku Strzelnica
par. 6057 91.810,67 zł
par. 6059 482.006,00 zł</t>
  </si>
  <si>
    <t>Węzeł Pecna: umowa z aneksami terminowymi do 31.12.2020r. z przedłużeniem do 03.03.2021r.
Węzeł Mosina: umowa z aneksami terminowymi do 31.12.2020r. z przedłużeniem do 26.02.2021r.
Węzeł Drużyna: umowa z aneksami terminowymi do 31.12.2020r. z przedłużeniem do 18.02.2021r.</t>
  </si>
  <si>
    <r>
      <t xml:space="preserve">umowa z terminem realizacji do 16.09.2021r.
</t>
    </r>
    <r>
      <rPr>
        <b/>
        <sz val="8"/>
        <color rgb="FFFF0000"/>
        <rFont val="Calibri"/>
        <family val="2"/>
        <charset val="238"/>
        <scheme val="minor"/>
      </rPr>
      <t>Zadanie współfinansowane z RFIL w wysokości 830.864,00zł</t>
    </r>
  </si>
  <si>
    <r>
      <t xml:space="preserve">Umowa dla budowy ul. Piaskowej - fragment od ul. Marcinkowskiego do ul. Czereśniowej) do 01.03.2021r. Wraz z kontynuacją zadania budowy ul. Łąkowej - etap II z roku 2020.
Szacunkowa wartość zamówienia dla etapu II budowy ul. Łąkowej na podstawie kosztorysu inwestorskiego wynosi 153.027,89zł brutto. Zadanie w trakcie postępowania o udzielenie zp.
</t>
    </r>
    <r>
      <rPr>
        <b/>
        <sz val="8"/>
        <color rgb="FFFF0000"/>
        <rFont val="Calibri"/>
        <family val="2"/>
        <charset val="238"/>
        <scheme val="minor"/>
      </rPr>
      <t>Zadanie współfinansowane z RFIL w wysokości 568.000,00zł</t>
    </r>
  </si>
  <si>
    <r>
      <t xml:space="preserve">umowa na budowę ścieżki rowerowej - etap II - termin do 19.03.2021r.
Szacunkowa wartość zamówienia dla etapu III na podstawie kosztorysu inwestorskiego wynosi 560.000,00zł brutto. Zadanie w trakcie postępowania o udzielenie zp.
</t>
    </r>
    <r>
      <rPr>
        <b/>
        <sz val="8"/>
        <color rgb="FFFF0000"/>
        <rFont val="Calibri"/>
        <family val="2"/>
        <charset val="238"/>
        <scheme val="minor"/>
      </rPr>
      <t>Zadanie współfinansowane z RFIL w wysokości 248.000,00zł.</t>
    </r>
  </si>
  <si>
    <t>dział 010 rozdział 01010 par. 6050</t>
  </si>
  <si>
    <t>Budowa sieci wodociągowych i kanalizacji sanitarnych na terenie Gminy Mosina, budowa przydomowych oczyszczalni i przyłączy kanalizacyjnych.</t>
  </si>
  <si>
    <t>Opracowanie dwóch koncepcji budowy kanalizcji, jednej zwłączeniem do systemu kanalizacyjnego AQUANET, drugiej opartej na lokalnych oczyszczalniach kompaktowych wraz z symulacją kosztową dla: Dymaczewa Nowego, Dymaczewa Starego, Borkowic i Bolesławca, Rogalina, Świątnik, Radzewic , Mieczewa.</t>
  </si>
  <si>
    <t>umowa do 18.12.2020r. Z przedłużeniem do 31.03.2021r.
Wykonawca opracował dwa warianty budowy kanalizacji sanitarnej. Opracowanie zostało złożone do Aquanet do zaopiniowania. Aquanet szacuje czas potrzebny do wydania opinii na ok. 3 miesiące.</t>
  </si>
  <si>
    <t>dział 900 rozdział 90001 par. 6050</t>
  </si>
  <si>
    <t>Budowa sieci wodociągowych i kanalizacji sanitarnych w mieście.</t>
  </si>
  <si>
    <t>Kanalizacja sanitarna ul. Sowiniecka w Mosinie</t>
  </si>
  <si>
    <t>Mosina: ul. Sowiniecka i boczna droga do ul. Sowinieckiej - kanalizacja.</t>
  </si>
  <si>
    <t>Budowa kanalizacji w związku z przebudowa ul. Sowinieckiej.</t>
  </si>
  <si>
    <t>Zintegrowanie węzły przesiadkowe w Drużynie, Pecnej (stacja Iłówiec) i Mosinie
par. 6050: 80.000,00zł
par. 6057: 2.661.402,14zł
par. 6059: 1.625.159,58zł</t>
  </si>
  <si>
    <t>Kontynuacja zadania z roku poprzedniego.
Umowa z aneksami terminowymi do 15.01.2021r. 
Zmiana terminu jest spowodowana brakiem projektu podziału geodezyjnego działek.</t>
  </si>
  <si>
    <t>Kontynuacja zadania z roku poprzedniego.
Umowa z aneksami terminowymi do 21.12.2020r.
Zmiana terminu jest spowodowana brakiem uzgodnienia POR przez ZDP.
Wykonawca złożył wniosek o pozwolenie na budowę. Pozostała kwota wynagrodzenia po uzyskaniu PnB.</t>
  </si>
  <si>
    <t>umowa do 08.12.2020 z przedłużeniem do 08.05.2021r. + umowa do 14.02.2021 (ciąg pieszy z odwodnieniem)</t>
  </si>
  <si>
    <t>umowa z przedłużeniem do 18.12.2020r. W trakcie odbioru technicznego Aquanetu. Po pozytywnym odbiorze nastąpi odbiór zadania z rozliczeniem z wykonawcą</t>
  </si>
  <si>
    <t>umowa do 11.05.2021r. z uwzględnieniem szacunkowej kwoty na nadzór inwestorski</t>
  </si>
  <si>
    <t>19.</t>
  </si>
  <si>
    <t>20.</t>
  </si>
  <si>
    <t>21.</t>
  </si>
  <si>
    <t>Szacunkowa wartość zamówienia na podstawie kosztorysu inwestorskiego wynosi 1.051.786,00zł brutto. Oferta z najniższą ceną wynosi 614.232,84zł.
umowa z terminem realizacji 6 miesięcy od daty zawarcia umowy. Zadanie w trakcie postępowania o udzielenie zp.</t>
  </si>
  <si>
    <t>Szacunkowa wartość zamówienia na podstawie wyboru nakorzystniejszej oferty na kwotę 216.173,09zł z uwzględnieniem szacunkowego nadzoru inwestorskiego.
umowa z terminem realizacji 5 miesięcy od daty zawarcia umowy. Zadanie w trakcie postępowania o udzielenie zp.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</si>
</sst>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 CE"/>
      <family val="2"/>
      <charset val="238"/>
    </font>
    <font>
      <b/>
      <sz val="8"/>
      <name val="Arial CE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11"/>
      <name val="Arial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7"/>
      <color rgb="FF00B0F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u/>
      <sz val="8"/>
      <color theme="1"/>
      <name val="Calibri"/>
      <family val="2"/>
      <charset val="238"/>
      <scheme val="minor"/>
    </font>
    <font>
      <i/>
      <sz val="7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9">
    <xf numFmtId="0" fontId="0" fillId="0" borderId="0" xfId="0"/>
    <xf numFmtId="164" fontId="1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164" fontId="9" fillId="2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Border="1" applyAlignment="1" applyProtection="1">
      <alignment horizontal="left"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left" vertical="center"/>
      <protection locked="0"/>
    </xf>
    <xf numFmtId="4" fontId="11" fillId="0" borderId="1" xfId="1" applyNumberFormat="1" applyFont="1" applyBorder="1" applyAlignment="1" applyProtection="1">
      <alignment vertical="center"/>
      <protection locked="0"/>
    </xf>
    <xf numFmtId="4" fontId="11" fillId="0" borderId="1" xfId="1" applyNumberFormat="1" applyFont="1" applyBorder="1" applyAlignment="1" applyProtection="1">
      <alignment horizontal="left" vertical="center" wrapText="1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14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 wrapText="1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5" fillId="0" borderId="0" xfId="0" applyNumberFormat="1" applyFont="1" applyAlignment="1">
      <alignment vertical="center"/>
    </xf>
    <xf numFmtId="0" fontId="18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" fontId="21" fillId="0" borderId="1" xfId="0" applyNumberFormat="1" applyFont="1" applyFill="1" applyBorder="1" applyAlignment="1" applyProtection="1">
      <alignment vertical="center"/>
      <protection locked="0"/>
    </xf>
    <xf numFmtId="4" fontId="21" fillId="5" borderId="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11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8" xfId="0" applyFont="1" applyFill="1" applyBorder="1" applyAlignment="1" applyProtection="1">
      <alignment horizontal="left" vertical="center"/>
      <protection locked="0"/>
    </xf>
    <xf numFmtId="0" fontId="9" fillId="7" borderId="10" xfId="0" applyFont="1" applyFill="1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NumberFormat="1" applyFont="1" applyBorder="1" applyAlignment="1" applyProtection="1">
      <alignment horizontal="left" vertical="center" wrapText="1"/>
      <protection locked="0"/>
    </xf>
    <xf numFmtId="4" fontId="11" fillId="7" borderId="1" xfId="1" applyNumberFormat="1" applyFont="1" applyFill="1" applyBorder="1" applyAlignment="1" applyProtection="1">
      <alignment vertical="center"/>
      <protection locked="0"/>
    </xf>
    <xf numFmtId="4" fontId="11" fillId="7" borderId="1" xfId="0" applyNumberFormat="1" applyFont="1" applyFill="1" applyBorder="1" applyAlignment="1" applyProtection="1">
      <alignment vertical="center"/>
      <protection locked="0"/>
    </xf>
    <xf numFmtId="164" fontId="11" fillId="7" borderId="1" xfId="0" applyNumberFormat="1" applyFont="1" applyFill="1" applyBorder="1" applyAlignment="1" applyProtection="1">
      <alignment vertical="center"/>
      <protection locked="0"/>
    </xf>
    <xf numFmtId="4" fontId="11" fillId="7" borderId="1" xfId="1" applyNumberFormat="1" applyFont="1" applyFill="1" applyBorder="1" applyAlignment="1" applyProtection="1">
      <alignment horizontal="left" vertical="center" wrapText="1"/>
      <protection locked="0"/>
    </xf>
    <xf numFmtId="4" fontId="11" fillId="7" borderId="1" xfId="0" applyNumberFormat="1" applyFont="1" applyFill="1" applyBorder="1" applyAlignment="1" applyProtection="1">
      <alignment vertical="center" wrapText="1"/>
      <protection locked="0"/>
    </xf>
    <xf numFmtId="4" fontId="12" fillId="7" borderId="1" xfId="0" applyNumberFormat="1" applyFont="1" applyFill="1" applyBorder="1" applyAlignment="1" applyProtection="1">
      <alignment vertical="center"/>
      <protection locked="0"/>
    </xf>
    <xf numFmtId="4" fontId="14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4" fontId="9" fillId="7" borderId="1" xfId="0" applyNumberFormat="1" applyFont="1" applyFill="1" applyBorder="1" applyAlignment="1" applyProtection="1">
      <alignment vertical="center"/>
      <protection locked="0"/>
    </xf>
    <xf numFmtId="4" fontId="9" fillId="7" borderId="1" xfId="0" applyNumberFormat="1" applyFont="1" applyFill="1" applyBorder="1" applyAlignment="1" applyProtection="1">
      <alignment horizontal="right" vertical="center"/>
      <protection locked="0"/>
    </xf>
    <xf numFmtId="4" fontId="21" fillId="0" borderId="1" xfId="0" applyNumberFormat="1" applyFont="1" applyBorder="1" applyAlignment="1" applyProtection="1">
      <alignment vertical="center"/>
      <protection locked="0"/>
    </xf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colors>
    <mruColors>
      <color rgb="FFFF3399"/>
      <color rgb="FF66FF33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topLeftCell="A22" zoomScale="103" zoomScaleNormal="120" workbookViewId="0">
      <selection activeCell="S24" sqref="S24"/>
    </sheetView>
  </sheetViews>
  <sheetFormatPr defaultRowHeight="14.4" x14ac:dyDescent="0.3"/>
  <cols>
    <col min="1" max="1" width="4.5546875" style="47" customWidth="1"/>
    <col min="2" max="4" width="8.88671875" style="47"/>
    <col min="5" max="5" width="3" style="47" customWidth="1"/>
    <col min="6" max="6" width="10.6640625" style="47" hidden="1" customWidth="1"/>
    <col min="7" max="7" width="10.44140625" style="47" hidden="1" customWidth="1"/>
    <col min="8" max="8" width="10.5546875" style="47" hidden="1" customWidth="1"/>
    <col min="9" max="9" width="12.6640625" style="47" customWidth="1"/>
    <col min="10" max="10" width="27.33203125" style="47" customWidth="1"/>
    <col min="11" max="12" width="0" style="47" hidden="1" customWidth="1"/>
    <col min="13" max="13" width="23.6640625" style="47" hidden="1" customWidth="1"/>
    <col min="14" max="14" width="10.5546875" style="47" hidden="1" customWidth="1"/>
    <col min="15" max="16" width="10.33203125" style="47" hidden="1" customWidth="1"/>
    <col min="17" max="17" width="9.33203125" style="47" hidden="1" customWidth="1"/>
    <col min="18" max="18" width="5.33203125" style="47" hidden="1" customWidth="1"/>
    <col min="19" max="19" width="29.6640625" style="33" customWidth="1"/>
    <col min="20" max="20" width="12.109375" bestFit="1" customWidth="1"/>
  </cols>
  <sheetData>
    <row r="1" spans="1:19" ht="15.6" customHeight="1" x14ac:dyDescent="0.3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6" x14ac:dyDescent="0.3">
      <c r="A2" s="38"/>
      <c r="B2" s="38"/>
      <c r="C2" s="38"/>
      <c r="D2" s="38"/>
      <c r="E2" s="38"/>
      <c r="F2" s="38"/>
      <c r="G2" s="38"/>
      <c r="H2" s="1"/>
      <c r="I2" s="2"/>
      <c r="J2" s="38"/>
      <c r="K2" s="38"/>
      <c r="L2" s="38"/>
      <c r="M2" s="38"/>
      <c r="N2" s="77"/>
      <c r="O2" s="64"/>
      <c r="P2" s="64"/>
      <c r="Q2" s="38"/>
      <c r="R2" s="3"/>
    </row>
    <row r="3" spans="1:19" s="37" customFormat="1" x14ac:dyDescent="0.3">
      <c r="A3" s="78" t="s">
        <v>48</v>
      </c>
      <c r="B3" s="76" t="s">
        <v>0</v>
      </c>
      <c r="C3" s="76"/>
      <c r="D3" s="76"/>
      <c r="E3" s="80"/>
      <c r="F3" s="76" t="s">
        <v>1</v>
      </c>
      <c r="G3" s="76" t="s">
        <v>2</v>
      </c>
      <c r="H3" s="66" t="s">
        <v>3</v>
      </c>
      <c r="I3" s="69" t="s">
        <v>2</v>
      </c>
      <c r="J3" s="69" t="s">
        <v>4</v>
      </c>
      <c r="K3" s="65" t="s">
        <v>5</v>
      </c>
      <c r="L3" s="65" t="s">
        <v>6</v>
      </c>
      <c r="M3" s="81" t="s">
        <v>7</v>
      </c>
      <c r="N3" s="82" t="s">
        <v>8</v>
      </c>
      <c r="O3" s="82"/>
      <c r="P3" s="82"/>
      <c r="Q3" s="83"/>
      <c r="R3" s="72" t="s">
        <v>9</v>
      </c>
      <c r="S3" s="61" t="s">
        <v>38</v>
      </c>
    </row>
    <row r="4" spans="1:19" s="37" customFormat="1" x14ac:dyDescent="0.3">
      <c r="A4" s="78"/>
      <c r="B4" s="76"/>
      <c r="C4" s="76"/>
      <c r="D4" s="76"/>
      <c r="E4" s="80"/>
      <c r="F4" s="76"/>
      <c r="G4" s="76"/>
      <c r="H4" s="67"/>
      <c r="I4" s="70"/>
      <c r="J4" s="70"/>
      <c r="K4" s="65"/>
      <c r="L4" s="65"/>
      <c r="M4" s="81"/>
      <c r="N4" s="84"/>
      <c r="O4" s="84"/>
      <c r="P4" s="84"/>
      <c r="Q4" s="85"/>
      <c r="R4" s="72"/>
      <c r="S4" s="62"/>
    </row>
    <row r="5" spans="1:19" s="37" customFormat="1" x14ac:dyDescent="0.3">
      <c r="A5" s="78"/>
      <c r="B5" s="76"/>
      <c r="C5" s="76"/>
      <c r="D5" s="76"/>
      <c r="E5" s="80"/>
      <c r="F5" s="76"/>
      <c r="G5" s="76"/>
      <c r="H5" s="67"/>
      <c r="I5" s="70"/>
      <c r="J5" s="70"/>
      <c r="K5" s="65"/>
      <c r="L5" s="65"/>
      <c r="M5" s="81"/>
      <c r="N5" s="73" t="s">
        <v>10</v>
      </c>
      <c r="O5" s="65" t="s">
        <v>11</v>
      </c>
      <c r="P5" s="65" t="s">
        <v>12</v>
      </c>
      <c r="Q5" s="65" t="s">
        <v>13</v>
      </c>
      <c r="R5" s="72"/>
      <c r="S5" s="62"/>
    </row>
    <row r="6" spans="1:19" s="37" customFormat="1" x14ac:dyDescent="0.3">
      <c r="A6" s="78"/>
      <c r="B6" s="76"/>
      <c r="C6" s="76"/>
      <c r="D6" s="76"/>
      <c r="E6" s="80"/>
      <c r="F6" s="76"/>
      <c r="G6" s="76"/>
      <c r="H6" s="67"/>
      <c r="I6" s="70"/>
      <c r="J6" s="70"/>
      <c r="K6" s="65"/>
      <c r="L6" s="65"/>
      <c r="M6" s="81"/>
      <c r="N6" s="73"/>
      <c r="O6" s="65"/>
      <c r="P6" s="65"/>
      <c r="Q6" s="65"/>
      <c r="R6" s="72"/>
      <c r="S6" s="62"/>
    </row>
    <row r="7" spans="1:19" s="37" customFormat="1" x14ac:dyDescent="0.3">
      <c r="A7" s="78"/>
      <c r="B7" s="76"/>
      <c r="C7" s="76"/>
      <c r="D7" s="76"/>
      <c r="E7" s="80"/>
      <c r="F7" s="76"/>
      <c r="G7" s="76"/>
      <c r="H7" s="67"/>
      <c r="I7" s="70"/>
      <c r="J7" s="70"/>
      <c r="K7" s="65"/>
      <c r="L7" s="65"/>
      <c r="M7" s="81"/>
      <c r="N7" s="73"/>
      <c r="O7" s="65"/>
      <c r="P7" s="65"/>
      <c r="Q7" s="65"/>
      <c r="R7" s="72"/>
      <c r="S7" s="62"/>
    </row>
    <row r="8" spans="1:19" s="37" customFormat="1" x14ac:dyDescent="0.3">
      <c r="A8" s="79"/>
      <c r="B8" s="76" t="s">
        <v>14</v>
      </c>
      <c r="C8" s="80"/>
      <c r="D8" s="80"/>
      <c r="E8" s="80"/>
      <c r="F8" s="80"/>
      <c r="G8" s="76"/>
      <c r="H8" s="68"/>
      <c r="I8" s="71"/>
      <c r="J8" s="71"/>
      <c r="K8" s="65"/>
      <c r="L8" s="65"/>
      <c r="M8" s="81"/>
      <c r="N8" s="74"/>
      <c r="O8" s="75"/>
      <c r="P8" s="75"/>
      <c r="Q8" s="75"/>
      <c r="R8" s="72"/>
      <c r="S8" s="63"/>
    </row>
    <row r="9" spans="1:19" s="37" customFormat="1" x14ac:dyDescent="0.3">
      <c r="A9" s="39">
        <v>1</v>
      </c>
      <c r="B9" s="101">
        <v>2</v>
      </c>
      <c r="C9" s="101"/>
      <c r="D9" s="101"/>
      <c r="E9" s="101"/>
      <c r="F9" s="39">
        <v>3</v>
      </c>
      <c r="G9" s="39">
        <v>4</v>
      </c>
      <c r="H9" s="39">
        <v>5</v>
      </c>
      <c r="I9" s="39">
        <v>3</v>
      </c>
      <c r="J9" s="4">
        <v>4</v>
      </c>
      <c r="K9" s="5">
        <v>5</v>
      </c>
      <c r="L9" s="5">
        <v>6</v>
      </c>
      <c r="M9" s="5">
        <v>5</v>
      </c>
      <c r="N9" s="5">
        <v>6</v>
      </c>
      <c r="O9" s="5">
        <v>7</v>
      </c>
      <c r="P9" s="5">
        <v>8</v>
      </c>
      <c r="Q9" s="5">
        <v>9</v>
      </c>
      <c r="R9" s="39">
        <v>10</v>
      </c>
      <c r="S9" s="45">
        <v>5</v>
      </c>
    </row>
    <row r="10" spans="1:19" s="37" customFormat="1" x14ac:dyDescent="0.3">
      <c r="A10" s="122" t="s">
        <v>84</v>
      </c>
      <c r="B10" s="122"/>
      <c r="C10" s="122"/>
      <c r="D10" s="122"/>
      <c r="E10" s="122"/>
      <c r="F10" s="115"/>
      <c r="G10" s="115"/>
      <c r="H10" s="115"/>
      <c r="I10" s="137">
        <f>I11</f>
        <v>60270</v>
      </c>
      <c r="J10" s="116"/>
      <c r="K10" s="117"/>
      <c r="L10" s="117"/>
      <c r="M10" s="117"/>
      <c r="N10" s="117"/>
      <c r="O10" s="117"/>
      <c r="P10" s="117"/>
      <c r="Q10" s="117"/>
      <c r="R10" s="115"/>
      <c r="S10" s="118"/>
    </row>
    <row r="11" spans="1:19" s="37" customFormat="1" ht="76.8" x14ac:dyDescent="0.3">
      <c r="A11" s="59" t="s">
        <v>63</v>
      </c>
      <c r="B11" s="135" t="s">
        <v>85</v>
      </c>
      <c r="C11" s="135"/>
      <c r="D11" s="135"/>
      <c r="E11" s="135"/>
      <c r="F11" s="59"/>
      <c r="G11" s="59"/>
      <c r="H11" s="59"/>
      <c r="I11" s="20">
        <v>60270</v>
      </c>
      <c r="J11" s="123" t="s">
        <v>86</v>
      </c>
      <c r="K11" s="5"/>
      <c r="L11" s="5"/>
      <c r="M11" s="5"/>
      <c r="N11" s="5"/>
      <c r="O11" s="5"/>
      <c r="P11" s="5"/>
      <c r="Q11" s="5"/>
      <c r="R11" s="59"/>
      <c r="S11" s="124" t="s">
        <v>87</v>
      </c>
    </row>
    <row r="12" spans="1:19" x14ac:dyDescent="0.3">
      <c r="A12" s="86" t="s">
        <v>17</v>
      </c>
      <c r="B12" s="87"/>
      <c r="C12" s="87"/>
      <c r="D12" s="87"/>
      <c r="E12" s="88"/>
      <c r="F12" s="15" t="e">
        <f>#REF!</f>
        <v>#REF!</v>
      </c>
      <c r="G12" s="15" t="e">
        <f>#REF!</f>
        <v>#REF!</v>
      </c>
      <c r="H12" s="16" t="e">
        <f>#REF!</f>
        <v>#REF!</v>
      </c>
      <c r="I12" s="15">
        <f>SUM(I13:I13)</f>
        <v>4352244.01</v>
      </c>
      <c r="J12" s="15"/>
      <c r="K12" s="15" t="e">
        <f>#REF!</f>
        <v>#REF!</v>
      </c>
      <c r="L12" s="15" t="e">
        <f>#REF!</f>
        <v>#REF!</v>
      </c>
      <c r="M12" s="15" t="e">
        <f>#REF!</f>
        <v>#REF!</v>
      </c>
      <c r="N12" s="15" t="e">
        <f>#REF!</f>
        <v>#REF!</v>
      </c>
      <c r="O12" s="15" t="e">
        <f>#REF!</f>
        <v>#REF!</v>
      </c>
      <c r="P12" s="15" t="e">
        <f>#REF!</f>
        <v>#REF!</v>
      </c>
      <c r="Q12" s="15" t="e">
        <f>#REF!</f>
        <v>#REF!</v>
      </c>
      <c r="R12" s="9" t="s">
        <v>15</v>
      </c>
      <c r="S12" s="50"/>
    </row>
    <row r="13" spans="1:19" s="36" customFormat="1" ht="91.8" x14ac:dyDescent="0.3">
      <c r="A13" s="56" t="s">
        <v>64</v>
      </c>
      <c r="B13" s="89" t="s">
        <v>35</v>
      </c>
      <c r="C13" s="90"/>
      <c r="D13" s="90"/>
      <c r="E13" s="91"/>
      <c r="F13" s="41"/>
      <c r="G13" s="41"/>
      <c r="H13" s="42"/>
      <c r="I13" s="55">
        <f>1190000-659735.99+31980+13832+2555000+1155000+(80000-13832)</f>
        <v>4352244.01</v>
      </c>
      <c r="J13" s="30" t="s">
        <v>93</v>
      </c>
      <c r="K13" s="41"/>
      <c r="L13" s="41"/>
      <c r="M13" s="41"/>
      <c r="N13" s="41"/>
      <c r="O13" s="41"/>
      <c r="P13" s="41"/>
      <c r="Q13" s="41"/>
      <c r="R13" s="40" t="s">
        <v>16</v>
      </c>
      <c r="S13" s="35" t="s">
        <v>80</v>
      </c>
    </row>
    <row r="14" spans="1:19" x14ac:dyDescent="0.3">
      <c r="A14" s="86" t="s">
        <v>30</v>
      </c>
      <c r="B14" s="87"/>
      <c r="C14" s="87"/>
      <c r="D14" s="87"/>
      <c r="E14" s="88"/>
      <c r="F14" s="15">
        <f>SUM(F15:F25)</f>
        <v>830000</v>
      </c>
      <c r="G14" s="15">
        <f>SUM(G15:G25)</f>
        <v>400000</v>
      </c>
      <c r="H14" s="15">
        <f>SUM(H15:H25)</f>
        <v>0</v>
      </c>
      <c r="I14" s="15">
        <f>SUM(I15:I25)</f>
        <v>2980055.0700999997</v>
      </c>
      <c r="J14" s="15"/>
      <c r="K14" s="15">
        <f t="shared" ref="K14:Q14" si="0">SUM(K15:K25)</f>
        <v>0</v>
      </c>
      <c r="L14" s="15">
        <f t="shared" si="0"/>
        <v>0</v>
      </c>
      <c r="M14" s="15">
        <f t="shared" si="0"/>
        <v>0</v>
      </c>
      <c r="N14" s="15">
        <f t="shared" si="0"/>
        <v>152000</v>
      </c>
      <c r="O14" s="15">
        <f t="shared" si="0"/>
        <v>248000</v>
      </c>
      <c r="P14" s="15">
        <f t="shared" si="0"/>
        <v>0</v>
      </c>
      <c r="Q14" s="15">
        <f t="shared" si="0"/>
        <v>0</v>
      </c>
      <c r="R14" s="19" t="s">
        <v>15</v>
      </c>
      <c r="S14" s="50"/>
    </row>
    <row r="15" spans="1:19" s="36" customFormat="1" ht="51" x14ac:dyDescent="0.3">
      <c r="A15" s="57" t="s">
        <v>18</v>
      </c>
      <c r="B15" s="92" t="s">
        <v>36</v>
      </c>
      <c r="C15" s="93"/>
      <c r="D15" s="93"/>
      <c r="E15" s="94"/>
      <c r="F15" s="28"/>
      <c r="G15" s="28"/>
      <c r="H15" s="29"/>
      <c r="I15" s="28">
        <v>33210</v>
      </c>
      <c r="J15" s="34" t="s">
        <v>37</v>
      </c>
      <c r="K15" s="28"/>
      <c r="L15" s="28"/>
      <c r="M15" s="30"/>
      <c r="N15" s="28"/>
      <c r="O15" s="28"/>
      <c r="P15" s="30"/>
      <c r="Q15" s="28"/>
      <c r="R15" s="43"/>
      <c r="S15" s="35" t="s">
        <v>94</v>
      </c>
    </row>
    <row r="16" spans="1:19" s="36" customFormat="1" ht="81.599999999999994" x14ac:dyDescent="0.3">
      <c r="A16" s="57" t="s">
        <v>65</v>
      </c>
      <c r="B16" s="95"/>
      <c r="C16" s="96"/>
      <c r="D16" s="96"/>
      <c r="E16" s="97"/>
      <c r="F16" s="28"/>
      <c r="G16" s="28"/>
      <c r="H16" s="29"/>
      <c r="I16" s="28">
        <f>65325.3-52260.24</f>
        <v>13065.060000000005</v>
      </c>
      <c r="J16" s="34" t="s">
        <v>39</v>
      </c>
      <c r="K16" s="28"/>
      <c r="L16" s="28"/>
      <c r="M16" s="30"/>
      <c r="N16" s="28"/>
      <c r="O16" s="28"/>
      <c r="P16" s="30"/>
      <c r="Q16" s="28"/>
      <c r="R16" s="43"/>
      <c r="S16" s="35" t="s">
        <v>95</v>
      </c>
    </row>
    <row r="17" spans="1:19" s="36" customFormat="1" ht="30.6" x14ac:dyDescent="0.3">
      <c r="A17" s="57" t="s">
        <v>66</v>
      </c>
      <c r="B17" s="95"/>
      <c r="C17" s="96"/>
      <c r="D17" s="96"/>
      <c r="E17" s="97"/>
      <c r="F17" s="28"/>
      <c r="G17" s="28"/>
      <c r="H17" s="29"/>
      <c r="I17" s="28">
        <v>61254</v>
      </c>
      <c r="J17" s="34" t="s">
        <v>40</v>
      </c>
      <c r="K17" s="28"/>
      <c r="L17" s="28"/>
      <c r="M17" s="30"/>
      <c r="N17" s="28"/>
      <c r="O17" s="28"/>
      <c r="P17" s="30"/>
      <c r="Q17" s="28"/>
      <c r="R17" s="43"/>
      <c r="S17" s="35" t="s">
        <v>96</v>
      </c>
    </row>
    <row r="18" spans="1:19" s="36" customFormat="1" ht="21" customHeight="1" x14ac:dyDescent="0.3">
      <c r="A18" s="57" t="s">
        <v>67</v>
      </c>
      <c r="B18" s="95"/>
      <c r="C18" s="96"/>
      <c r="D18" s="96"/>
      <c r="E18" s="97"/>
      <c r="F18" s="28"/>
      <c r="G18" s="28"/>
      <c r="H18" s="29"/>
      <c r="I18" s="28">
        <f>25387.2+1968</f>
        <v>27355.200000000001</v>
      </c>
      <c r="J18" s="34" t="s">
        <v>41</v>
      </c>
      <c r="K18" s="28"/>
      <c r="L18" s="28"/>
      <c r="M18" s="30"/>
      <c r="N18" s="28"/>
      <c r="O18" s="28"/>
      <c r="P18" s="30"/>
      <c r="Q18" s="28"/>
      <c r="R18" s="43"/>
      <c r="S18" s="35" t="s">
        <v>72</v>
      </c>
    </row>
    <row r="19" spans="1:19" s="36" customFormat="1" ht="30.6" x14ac:dyDescent="0.3">
      <c r="A19" s="57" t="s">
        <v>68</v>
      </c>
      <c r="B19" s="95"/>
      <c r="C19" s="96"/>
      <c r="D19" s="96"/>
      <c r="E19" s="97"/>
      <c r="F19" s="28"/>
      <c r="G19" s="28"/>
      <c r="H19" s="29"/>
      <c r="I19" s="28">
        <v>60885</v>
      </c>
      <c r="J19" s="34" t="s">
        <v>42</v>
      </c>
      <c r="K19" s="28"/>
      <c r="L19" s="28"/>
      <c r="M19" s="30"/>
      <c r="N19" s="28"/>
      <c r="O19" s="28"/>
      <c r="P19" s="30"/>
      <c r="Q19" s="28"/>
      <c r="R19" s="43"/>
      <c r="S19" s="35" t="s">
        <v>73</v>
      </c>
    </row>
    <row r="20" spans="1:19" s="36" customFormat="1" ht="30.6" x14ac:dyDescent="0.3">
      <c r="A20" s="57" t="s">
        <v>69</v>
      </c>
      <c r="B20" s="95"/>
      <c r="C20" s="96"/>
      <c r="D20" s="96"/>
      <c r="E20" s="97"/>
      <c r="F20" s="28"/>
      <c r="G20" s="28"/>
      <c r="H20" s="29"/>
      <c r="I20" s="28">
        <v>51660</v>
      </c>
      <c r="J20" s="34" t="s">
        <v>43</v>
      </c>
      <c r="K20" s="28"/>
      <c r="L20" s="28"/>
      <c r="M20" s="30"/>
      <c r="N20" s="28"/>
      <c r="O20" s="28"/>
      <c r="P20" s="30"/>
      <c r="Q20" s="28"/>
      <c r="R20" s="43"/>
      <c r="S20" s="35" t="s">
        <v>74</v>
      </c>
    </row>
    <row r="21" spans="1:19" s="36" customFormat="1" ht="141" customHeight="1" x14ac:dyDescent="0.3">
      <c r="A21" s="57" t="s">
        <v>19</v>
      </c>
      <c r="B21" s="95"/>
      <c r="C21" s="96"/>
      <c r="D21" s="96"/>
      <c r="E21" s="97"/>
      <c r="F21" s="28"/>
      <c r="G21" s="28"/>
      <c r="H21" s="29"/>
      <c r="I21" s="54">
        <f>709974.08+3677.7+8610+153027.89</f>
        <v>875289.66999999993</v>
      </c>
      <c r="J21" s="34" t="s">
        <v>53</v>
      </c>
      <c r="K21" s="28"/>
      <c r="L21" s="28"/>
      <c r="M21" s="30"/>
      <c r="N21" s="28"/>
      <c r="O21" s="28"/>
      <c r="P21" s="30"/>
      <c r="Q21" s="28"/>
      <c r="R21" s="43"/>
      <c r="S21" s="35" t="s">
        <v>82</v>
      </c>
    </row>
    <row r="22" spans="1:19" s="36" customFormat="1" ht="38.4" customHeight="1" x14ac:dyDescent="0.3">
      <c r="A22" s="57" t="s">
        <v>70</v>
      </c>
      <c r="B22" s="95"/>
      <c r="C22" s="96"/>
      <c r="D22" s="96"/>
      <c r="E22" s="97"/>
      <c r="F22" s="28"/>
      <c r="G22" s="28"/>
      <c r="H22" s="29"/>
      <c r="I22" s="54">
        <f>223939.67+3%*223939.67</f>
        <v>230657.86010000002</v>
      </c>
      <c r="J22" s="34" t="s">
        <v>44</v>
      </c>
      <c r="K22" s="28"/>
      <c r="L22" s="28"/>
      <c r="M22" s="30"/>
      <c r="N22" s="28"/>
      <c r="O22" s="28"/>
      <c r="P22" s="30"/>
      <c r="Q22" s="28"/>
      <c r="R22" s="43"/>
      <c r="S22" s="35" t="s">
        <v>98</v>
      </c>
    </row>
    <row r="23" spans="1:19" s="36" customFormat="1" ht="81.599999999999994" x14ac:dyDescent="0.3">
      <c r="A23" s="57" t="s">
        <v>20</v>
      </c>
      <c r="B23" s="98"/>
      <c r="C23" s="99"/>
      <c r="D23" s="99"/>
      <c r="E23" s="100"/>
      <c r="F23" s="28"/>
      <c r="G23" s="28"/>
      <c r="H23" s="29"/>
      <c r="I23" s="54">
        <f>614232.84+3%*615000</f>
        <v>632682.84</v>
      </c>
      <c r="J23" s="34" t="s">
        <v>54</v>
      </c>
      <c r="K23" s="28"/>
      <c r="L23" s="28"/>
      <c r="M23" s="30"/>
      <c r="N23" s="28"/>
      <c r="O23" s="28"/>
      <c r="P23" s="30"/>
      <c r="Q23" s="28"/>
      <c r="R23" s="43"/>
      <c r="S23" s="35" t="s">
        <v>102</v>
      </c>
    </row>
    <row r="24" spans="1:19" s="36" customFormat="1" ht="71.400000000000006" x14ac:dyDescent="0.3">
      <c r="A24" s="57" t="s">
        <v>21</v>
      </c>
      <c r="B24" s="89" t="s">
        <v>55</v>
      </c>
      <c r="C24" s="90"/>
      <c r="D24" s="90"/>
      <c r="E24" s="91"/>
      <c r="F24" s="28"/>
      <c r="G24" s="28"/>
      <c r="H24" s="29"/>
      <c r="I24" s="54">
        <f>216173.09+3%*216000</f>
        <v>222653.09</v>
      </c>
      <c r="J24" s="34" t="s">
        <v>56</v>
      </c>
      <c r="K24" s="28"/>
      <c r="L24" s="28"/>
      <c r="M24" s="30"/>
      <c r="N24" s="28"/>
      <c r="O24" s="28"/>
      <c r="P24" s="30"/>
      <c r="Q24" s="28"/>
      <c r="R24" s="43"/>
      <c r="S24" s="35" t="s">
        <v>103</v>
      </c>
    </row>
    <row r="25" spans="1:19" ht="91.8" x14ac:dyDescent="0.3">
      <c r="A25" s="57" t="s">
        <v>22</v>
      </c>
      <c r="B25" s="89" t="s">
        <v>45</v>
      </c>
      <c r="C25" s="90"/>
      <c r="D25" s="90"/>
      <c r="E25" s="91"/>
      <c r="F25" s="10">
        <v>830000</v>
      </c>
      <c r="G25" s="10">
        <v>400000</v>
      </c>
      <c r="H25" s="11">
        <v>0</v>
      </c>
      <c r="I25" s="54">
        <f>211342.35+560000</f>
        <v>771342.35</v>
      </c>
      <c r="J25" s="18" t="s">
        <v>51</v>
      </c>
      <c r="K25" s="10"/>
      <c r="L25" s="10"/>
      <c r="M25" s="10"/>
      <c r="N25" s="10">
        <v>152000</v>
      </c>
      <c r="O25" s="10">
        <v>248000</v>
      </c>
      <c r="P25" s="21">
        <v>0</v>
      </c>
      <c r="Q25" s="21">
        <v>0</v>
      </c>
      <c r="R25" s="14" t="s">
        <v>16</v>
      </c>
      <c r="S25" s="35" t="s">
        <v>83</v>
      </c>
    </row>
    <row r="26" spans="1:19" x14ac:dyDescent="0.3">
      <c r="A26" s="86" t="s">
        <v>31</v>
      </c>
      <c r="B26" s="87"/>
      <c r="C26" s="87"/>
      <c r="D26" s="87"/>
      <c r="E26" s="88"/>
      <c r="F26" s="6">
        <f>SUM(F27:F28)</f>
        <v>14000000</v>
      </c>
      <c r="G26" s="6">
        <f>SUM(G27:G28)</f>
        <v>4500000</v>
      </c>
      <c r="H26" s="6">
        <f>SUM(H27:H28)</f>
        <v>0</v>
      </c>
      <c r="I26" s="6">
        <f>SUM(I27:I28)</f>
        <v>3807364.14</v>
      </c>
      <c r="J26" s="46"/>
      <c r="K26" s="8">
        <f t="shared" ref="K26:Q26" si="1">SUM(K27:K28)</f>
        <v>0</v>
      </c>
      <c r="L26" s="8">
        <f t="shared" si="1"/>
        <v>0</v>
      </c>
      <c r="M26" s="8">
        <f t="shared" si="1"/>
        <v>0</v>
      </c>
      <c r="N26" s="8">
        <f t="shared" si="1"/>
        <v>3180206</v>
      </c>
      <c r="O26" s="8">
        <f t="shared" si="1"/>
        <v>830864</v>
      </c>
      <c r="P26" s="8">
        <f t="shared" si="1"/>
        <v>0</v>
      </c>
      <c r="Q26" s="8">
        <f t="shared" si="1"/>
        <v>0</v>
      </c>
      <c r="R26" s="9"/>
      <c r="S26" s="50"/>
    </row>
    <row r="27" spans="1:19" ht="30.75" customHeight="1" x14ac:dyDescent="0.3">
      <c r="A27" s="57" t="s">
        <v>71</v>
      </c>
      <c r="B27" s="103" t="s">
        <v>57</v>
      </c>
      <c r="C27" s="104"/>
      <c r="D27" s="104"/>
      <c r="E27" s="105"/>
      <c r="F27" s="23">
        <v>7000000</v>
      </c>
      <c r="G27" s="10">
        <v>500000</v>
      </c>
      <c r="H27" s="11"/>
      <c r="I27" s="10">
        <v>11070</v>
      </c>
      <c r="J27" s="24" t="s">
        <v>58</v>
      </c>
      <c r="K27" s="23"/>
      <c r="L27" s="10"/>
      <c r="M27" s="12"/>
      <c r="N27" s="10">
        <f>I27</f>
        <v>11070</v>
      </c>
      <c r="O27" s="25">
        <v>0</v>
      </c>
      <c r="P27" s="26">
        <v>0</v>
      </c>
      <c r="Q27" s="23">
        <v>0</v>
      </c>
      <c r="R27" s="31" t="s">
        <v>15</v>
      </c>
      <c r="S27" s="32" t="s">
        <v>59</v>
      </c>
    </row>
    <row r="28" spans="1:19" ht="43.8" customHeight="1" x14ac:dyDescent="0.3">
      <c r="A28" s="57" t="s">
        <v>23</v>
      </c>
      <c r="B28" s="89" t="s">
        <v>32</v>
      </c>
      <c r="C28" s="90"/>
      <c r="D28" s="90"/>
      <c r="E28" s="91"/>
      <c r="F28" s="23">
        <v>7000000</v>
      </c>
      <c r="G28" s="10">
        <v>4000000</v>
      </c>
      <c r="H28" s="11"/>
      <c r="I28" s="10">
        <f>4004920-3075-1845-61500-139745.86-2460</f>
        <v>3796294.14</v>
      </c>
      <c r="J28" s="24" t="s">
        <v>46</v>
      </c>
      <c r="K28" s="23"/>
      <c r="L28" s="10"/>
      <c r="M28" s="12"/>
      <c r="N28" s="10">
        <v>3169136</v>
      </c>
      <c r="O28" s="25">
        <v>830864</v>
      </c>
      <c r="P28" s="26">
        <v>0</v>
      </c>
      <c r="Q28" s="23">
        <v>0</v>
      </c>
      <c r="R28" s="14" t="s">
        <v>16</v>
      </c>
      <c r="S28" s="35" t="s">
        <v>81</v>
      </c>
    </row>
    <row r="29" spans="1:19" x14ac:dyDescent="0.3">
      <c r="A29" s="121" t="s">
        <v>88</v>
      </c>
      <c r="B29" s="119"/>
      <c r="C29" s="119"/>
      <c r="D29" s="119"/>
      <c r="E29" s="120"/>
      <c r="F29" s="125"/>
      <c r="G29" s="126"/>
      <c r="H29" s="127"/>
      <c r="I29" s="136">
        <f>SUM(I30:I31)</f>
        <v>322523.71000000002</v>
      </c>
      <c r="J29" s="128"/>
      <c r="K29" s="125"/>
      <c r="L29" s="126"/>
      <c r="M29" s="129"/>
      <c r="N29" s="126"/>
      <c r="O29" s="130"/>
      <c r="P29" s="131"/>
      <c r="Q29" s="125"/>
      <c r="R29" s="132"/>
      <c r="S29" s="133"/>
    </row>
    <row r="30" spans="1:19" ht="19.2" x14ac:dyDescent="0.3">
      <c r="A30" s="57" t="s">
        <v>24</v>
      </c>
      <c r="B30" s="134" t="s">
        <v>89</v>
      </c>
      <c r="C30" s="134"/>
      <c r="D30" s="134"/>
      <c r="E30" s="134"/>
      <c r="F30" s="23"/>
      <c r="G30" s="10"/>
      <c r="H30" s="11"/>
      <c r="I30" s="138">
        <f>316373.71-I31+6150</f>
        <v>23275.710000000021</v>
      </c>
      <c r="J30" s="24" t="s">
        <v>91</v>
      </c>
      <c r="K30" s="23"/>
      <c r="L30" s="10"/>
      <c r="M30" s="12"/>
      <c r="N30" s="10"/>
      <c r="O30" s="25"/>
      <c r="P30" s="26"/>
      <c r="Q30" s="23"/>
      <c r="R30" s="14"/>
      <c r="S30" s="35"/>
    </row>
    <row r="31" spans="1:19" ht="43.8" customHeight="1" x14ac:dyDescent="0.3">
      <c r="A31" s="57" t="s">
        <v>34</v>
      </c>
      <c r="B31" s="134" t="s">
        <v>90</v>
      </c>
      <c r="C31" s="134"/>
      <c r="D31" s="134"/>
      <c r="E31" s="134"/>
      <c r="F31" s="23"/>
      <c r="G31" s="10"/>
      <c r="H31" s="11"/>
      <c r="I31" s="138">
        <f>300000-615-137</f>
        <v>299248</v>
      </c>
      <c r="J31" s="24" t="s">
        <v>92</v>
      </c>
      <c r="K31" s="23"/>
      <c r="L31" s="10"/>
      <c r="M31" s="12"/>
      <c r="N31" s="10"/>
      <c r="O31" s="25"/>
      <c r="P31" s="26"/>
      <c r="Q31" s="23"/>
      <c r="R31" s="14"/>
      <c r="S31" s="35" t="s">
        <v>97</v>
      </c>
    </row>
    <row r="32" spans="1:19" x14ac:dyDescent="0.3">
      <c r="A32" s="106" t="s">
        <v>25</v>
      </c>
      <c r="B32" s="107"/>
      <c r="C32" s="107"/>
      <c r="D32" s="107"/>
      <c r="E32" s="108"/>
      <c r="F32" s="6" t="e">
        <f>SUM(#REF!)</f>
        <v>#REF!</v>
      </c>
      <c r="G32" s="6" t="e">
        <f>SUM(#REF!)</f>
        <v>#REF!</v>
      </c>
      <c r="H32" s="6" t="e">
        <f>SUM(#REF!)</f>
        <v>#REF!</v>
      </c>
      <c r="I32" s="6">
        <f>SUM(I33:I34)</f>
        <v>114353.4</v>
      </c>
      <c r="J32" s="6"/>
      <c r="K32" s="6" t="e">
        <f>SUM(#REF!)</f>
        <v>#REF!</v>
      </c>
      <c r="L32" s="6" t="e">
        <f>SUM(#REF!)</f>
        <v>#REF!</v>
      </c>
      <c r="M32" s="6" t="e">
        <f>SUM(#REF!)</f>
        <v>#REF!</v>
      </c>
      <c r="N32" s="6" t="e">
        <f>SUM(#REF!)</f>
        <v>#REF!</v>
      </c>
      <c r="O32" s="6" t="e">
        <f>SUM(#REF!)</f>
        <v>#REF!</v>
      </c>
      <c r="P32" s="6" t="e">
        <f>SUM(#REF!)</f>
        <v>#REF!</v>
      </c>
      <c r="Q32" s="6" t="e">
        <f>SUM(#REF!)</f>
        <v>#REF!</v>
      </c>
      <c r="R32" s="9" t="s">
        <v>15</v>
      </c>
      <c r="S32" s="50"/>
    </row>
    <row r="33" spans="1:19" ht="41.4" customHeight="1" x14ac:dyDescent="0.3">
      <c r="A33" s="57" t="s">
        <v>75</v>
      </c>
      <c r="B33" s="109" t="s">
        <v>47</v>
      </c>
      <c r="C33" s="110"/>
      <c r="D33" s="110"/>
      <c r="E33" s="111"/>
      <c r="F33" s="10">
        <v>8383000</v>
      </c>
      <c r="G33" s="10">
        <v>301000</v>
      </c>
      <c r="H33" s="11">
        <v>0</v>
      </c>
      <c r="I33" s="10">
        <f>79200+1599</f>
        <v>80799</v>
      </c>
      <c r="J33" s="18" t="s">
        <v>49</v>
      </c>
      <c r="K33" s="10">
        <v>0</v>
      </c>
      <c r="L33" s="10">
        <f>G33+K33</f>
        <v>301000</v>
      </c>
      <c r="M33" s="27" t="s">
        <v>26</v>
      </c>
      <c r="N33" s="10">
        <f>I33</f>
        <v>80799</v>
      </c>
      <c r="O33" s="10">
        <v>0</v>
      </c>
      <c r="P33" s="12">
        <v>0</v>
      </c>
      <c r="Q33" s="10">
        <v>0</v>
      </c>
      <c r="R33" s="14" t="s">
        <v>16</v>
      </c>
      <c r="S33" s="32" t="s">
        <v>60</v>
      </c>
    </row>
    <row r="34" spans="1:19" ht="30.6" customHeight="1" x14ac:dyDescent="0.3">
      <c r="A34" s="57" t="s">
        <v>99</v>
      </c>
      <c r="B34" s="112"/>
      <c r="C34" s="113"/>
      <c r="D34" s="113"/>
      <c r="E34" s="114"/>
      <c r="F34" s="10"/>
      <c r="G34" s="10"/>
      <c r="H34" s="11"/>
      <c r="I34" s="10">
        <f>32595+959.4</f>
        <v>33554.400000000001</v>
      </c>
      <c r="J34" s="18" t="s">
        <v>50</v>
      </c>
      <c r="K34" s="10"/>
      <c r="L34" s="10"/>
      <c r="M34" s="27"/>
      <c r="N34" s="10">
        <f>I34</f>
        <v>33554.400000000001</v>
      </c>
      <c r="O34" s="10"/>
      <c r="P34" s="12"/>
      <c r="Q34" s="10"/>
      <c r="R34" s="14"/>
      <c r="S34" s="32" t="s">
        <v>60</v>
      </c>
    </row>
    <row r="35" spans="1:19" ht="23.4" customHeight="1" x14ac:dyDescent="0.3">
      <c r="A35" s="86" t="s">
        <v>76</v>
      </c>
      <c r="B35" s="87"/>
      <c r="C35" s="87"/>
      <c r="D35" s="87"/>
      <c r="E35" s="88"/>
      <c r="F35" s="6">
        <f>F36</f>
        <v>495500</v>
      </c>
      <c r="G35" s="6">
        <f>G36</f>
        <v>495500</v>
      </c>
      <c r="H35" s="7">
        <f t="shared" ref="H35:I37" si="2">H36</f>
        <v>0</v>
      </c>
      <c r="I35" s="6">
        <f t="shared" si="2"/>
        <v>573816.67000000004</v>
      </c>
      <c r="J35" s="17"/>
      <c r="K35" s="6">
        <f>SUM(K36:K36)</f>
        <v>0</v>
      </c>
      <c r="L35" s="6">
        <f>SUM(L36:L36)</f>
        <v>0</v>
      </c>
      <c r="M35" s="6"/>
      <c r="N35" s="6">
        <f>N36</f>
        <v>495500</v>
      </c>
      <c r="O35" s="6">
        <f>SUM(O36:O36)</f>
        <v>0</v>
      </c>
      <c r="P35" s="6">
        <f>SUM(P36:P36)</f>
        <v>0</v>
      </c>
      <c r="Q35" s="6">
        <f>SUM(Q36:Q36)</f>
        <v>0</v>
      </c>
      <c r="R35" s="9" t="s">
        <v>15</v>
      </c>
      <c r="S35" s="44"/>
    </row>
    <row r="36" spans="1:19" ht="63" customHeight="1" x14ac:dyDescent="0.3">
      <c r="A36" s="58" t="s">
        <v>100</v>
      </c>
      <c r="B36" s="103" t="s">
        <v>77</v>
      </c>
      <c r="C36" s="104"/>
      <c r="D36" s="104"/>
      <c r="E36" s="105"/>
      <c r="F36" s="20">
        <v>495500</v>
      </c>
      <c r="G36" s="10">
        <v>495500</v>
      </c>
      <c r="H36" s="11">
        <v>0</v>
      </c>
      <c r="I36" s="10">
        <f>566786.67+5800+1230</f>
        <v>573816.67000000004</v>
      </c>
      <c r="J36" s="60" t="s">
        <v>79</v>
      </c>
      <c r="K36" s="13"/>
      <c r="L36" s="13"/>
      <c r="M36" s="22"/>
      <c r="N36" s="13">
        <v>495500</v>
      </c>
      <c r="O36" s="13">
        <v>0</v>
      </c>
      <c r="P36" s="13">
        <v>0</v>
      </c>
      <c r="Q36" s="13">
        <v>0</v>
      </c>
      <c r="R36" s="14" t="s">
        <v>15</v>
      </c>
      <c r="S36" s="32" t="s">
        <v>78</v>
      </c>
    </row>
    <row r="37" spans="1:19" x14ac:dyDescent="0.3">
      <c r="A37" s="86" t="s">
        <v>27</v>
      </c>
      <c r="B37" s="87"/>
      <c r="C37" s="87"/>
      <c r="D37" s="87"/>
      <c r="E37" s="88"/>
      <c r="F37" s="6">
        <f>F38</f>
        <v>495500</v>
      </c>
      <c r="G37" s="6">
        <f>G38</f>
        <v>495500</v>
      </c>
      <c r="H37" s="7">
        <f t="shared" si="2"/>
        <v>0</v>
      </c>
      <c r="I37" s="6">
        <f t="shared" si="2"/>
        <v>8610</v>
      </c>
      <c r="J37" s="17"/>
      <c r="K37" s="6">
        <f>SUM(K38:K38)</f>
        <v>0</v>
      </c>
      <c r="L37" s="6">
        <f>SUM(L38:L38)</f>
        <v>0</v>
      </c>
      <c r="M37" s="6"/>
      <c r="N37" s="6">
        <f>N38</f>
        <v>495500</v>
      </c>
      <c r="O37" s="6">
        <f>SUM(O38:O38)</f>
        <v>0</v>
      </c>
      <c r="P37" s="6">
        <f>SUM(P38:P38)</f>
        <v>0</v>
      </c>
      <c r="Q37" s="6">
        <f>SUM(Q38:Q38)</f>
        <v>0</v>
      </c>
      <c r="R37" s="9" t="s">
        <v>15</v>
      </c>
      <c r="S37" s="44"/>
    </row>
    <row r="38" spans="1:19" ht="63" customHeight="1" x14ac:dyDescent="0.3">
      <c r="A38" s="58" t="s">
        <v>101</v>
      </c>
      <c r="B38" s="103" t="s">
        <v>61</v>
      </c>
      <c r="C38" s="104"/>
      <c r="D38" s="104"/>
      <c r="E38" s="105"/>
      <c r="F38" s="20">
        <v>495500</v>
      </c>
      <c r="G38" s="10">
        <v>495500</v>
      </c>
      <c r="H38" s="11">
        <v>0</v>
      </c>
      <c r="I38" s="10">
        <v>8610</v>
      </c>
      <c r="J38" s="18" t="s">
        <v>28</v>
      </c>
      <c r="K38" s="13"/>
      <c r="L38" s="13"/>
      <c r="M38" s="22"/>
      <c r="N38" s="13">
        <v>495500</v>
      </c>
      <c r="O38" s="13">
        <v>0</v>
      </c>
      <c r="P38" s="13">
        <v>0</v>
      </c>
      <c r="Q38" s="13">
        <v>0</v>
      </c>
      <c r="R38" s="14" t="s">
        <v>15</v>
      </c>
      <c r="S38" s="32" t="s">
        <v>62</v>
      </c>
    </row>
    <row r="39" spans="1:19" x14ac:dyDescent="0.3">
      <c r="A39" s="102" t="s">
        <v>29</v>
      </c>
      <c r="B39" s="102"/>
      <c r="C39" s="102"/>
      <c r="D39" s="102"/>
      <c r="E39" s="102"/>
      <c r="F39" s="15" t="e">
        <f>#REF!+F12+#REF!+#REF!+#REF!+F14+#REF!+#REF!+#REF!+#REF!+#REF!+#REF!+F26+#REF!+#REF!+#REF!+#REF!+F32+#REF!+#REF!+#REF!+#REF!+#REF!+F37+#REF!+#REF!+#REF!+#REF!+#REF!</f>
        <v>#REF!</v>
      </c>
      <c r="G39" s="15" t="e">
        <f>#REF!+G12+#REF!+#REF!+#REF!+G14+#REF!+#REF!+#REF!+#REF!+#REF!+#REF!+G26+#REF!+#REF!+#REF!+#REF!+G32+#REF!+#REF!+#REF!+#REF!+#REF!+G37+#REF!+#REF!+#REF!+#REF!+#REF!</f>
        <v>#REF!</v>
      </c>
      <c r="H39" s="15" t="e">
        <f>#REF!+H12+#REF!+#REF!+#REF!+H14+#REF!+#REF!+#REF!+#REF!+#REF!+#REF!+H26+#REF!+#REF!+#REF!+#REF!+H32+#REF!+#REF!+#REF!+#REF!+#REF!+H37+#REF!+#REF!+#REF!+#REF!+#REF!</f>
        <v>#REF!</v>
      </c>
      <c r="I39" s="15">
        <f>I10+I12+I14+I26+I29+I32+I35+I37</f>
        <v>12219237.000100002</v>
      </c>
      <c r="J39" s="15" t="s">
        <v>33</v>
      </c>
      <c r="K39" s="15" t="e">
        <f>#REF!+K12+#REF!+#REF!+#REF!+K14+#REF!+#REF!+#REF!+#REF!+#REF!+#REF!+K26+#REF!+#REF!+#REF!+#REF!+K32+#REF!+#REF!+#REF!+#REF!+#REF!+K37+#REF!+#REF!+#REF!+#REF!+#REF!</f>
        <v>#REF!</v>
      </c>
      <c r="L39" s="15" t="e">
        <f>#REF!+L12+#REF!+#REF!+#REF!+L14+#REF!+#REF!+#REF!+#REF!+#REF!+#REF!+L26+#REF!+#REF!+#REF!+#REF!+L32+#REF!+#REF!+#REF!+#REF!+#REF!+L37+#REF!+#REF!+#REF!+#REF!+#REF!</f>
        <v>#REF!</v>
      </c>
      <c r="M39" s="15" t="e">
        <f>#REF!+M12+#REF!+#REF!+#REF!+M14+#REF!+#REF!+#REF!+#REF!+#REF!+#REF!+M26+#REF!+#REF!+#REF!+#REF!+M32+#REF!+#REF!+#REF!+#REF!+#REF!+M37+#REF!+#REF!+#REF!+#REF!+#REF!</f>
        <v>#REF!</v>
      </c>
      <c r="N39" s="15" t="e">
        <f>#REF!+N12+#REF!+#REF!+#REF!+N14+#REF!+#REF!+#REF!+#REF!+#REF!+#REF!+N26+#REF!+#REF!+#REF!+#REF!+N32+#REF!+#REF!+#REF!+#REF!+#REF!+N37+#REF!+#REF!+#REF!+#REF!+#REF!</f>
        <v>#REF!</v>
      </c>
      <c r="O39" s="15">
        <v>6226864</v>
      </c>
      <c r="P39" s="15">
        <v>2107996.88</v>
      </c>
      <c r="Q39" s="15" t="e">
        <f>#REF!+Q12+#REF!+#REF!+#REF!+Q14+#REF!+#REF!+#REF!+#REF!+#REF!+#REF!+Q26+#REF!+#REF!+#REF!+#REF!+Q32+#REF!+#REF!+#REF!+#REF!+#REF!+Q37+#REF!+#REF!+#REF!+#REF!+#REF!</f>
        <v>#REF!</v>
      </c>
      <c r="R39" s="9" t="s">
        <v>15</v>
      </c>
      <c r="S39" s="44"/>
    </row>
    <row r="40" spans="1:19" x14ac:dyDescent="0.3">
      <c r="G40" s="48"/>
      <c r="S40" s="53"/>
    </row>
    <row r="41" spans="1:19" x14ac:dyDescent="0.3">
      <c r="J41" s="52"/>
      <c r="N41" s="49"/>
      <c r="Q41" s="49"/>
    </row>
    <row r="42" spans="1:19" x14ac:dyDescent="0.3">
      <c r="J42" s="49"/>
    </row>
    <row r="43" spans="1:19" x14ac:dyDescent="0.3">
      <c r="I43" s="48"/>
      <c r="J43" s="49"/>
    </row>
    <row r="44" spans="1:19" x14ac:dyDescent="0.3">
      <c r="J44" s="51"/>
    </row>
    <row r="45" spans="1:19" x14ac:dyDescent="0.3">
      <c r="J45" s="51"/>
    </row>
  </sheetData>
  <autoFilter ref="A9:S39" xr:uid="{5ED57DA5-72AD-48E2-83B0-533F2022FDA1}">
    <filterColumn colId="1" showButton="0"/>
    <filterColumn colId="2" showButton="0"/>
    <filterColumn colId="3" showButton="0"/>
  </autoFilter>
  <mergeCells count="42">
    <mergeCell ref="A39:E39"/>
    <mergeCell ref="A37:E37"/>
    <mergeCell ref="B38:E38"/>
    <mergeCell ref="A26:E26"/>
    <mergeCell ref="B27:E27"/>
    <mergeCell ref="A32:E32"/>
    <mergeCell ref="B28:E28"/>
    <mergeCell ref="B33:E34"/>
    <mergeCell ref="A35:E35"/>
    <mergeCell ref="B36:E36"/>
    <mergeCell ref="A29:E29"/>
    <mergeCell ref="B31:E31"/>
    <mergeCell ref="B30:E30"/>
    <mergeCell ref="B25:E25"/>
    <mergeCell ref="B24:E24"/>
    <mergeCell ref="B15:E23"/>
    <mergeCell ref="B9:E9"/>
    <mergeCell ref="B13:E13"/>
    <mergeCell ref="A12:E12"/>
    <mergeCell ref="A10:E10"/>
    <mergeCell ref="B11:E11"/>
    <mergeCell ref="F3:F8"/>
    <mergeCell ref="M3:M8"/>
    <mergeCell ref="N3:Q4"/>
    <mergeCell ref="B8:E8"/>
    <mergeCell ref="A14:E14"/>
    <mergeCell ref="S3:S8"/>
    <mergeCell ref="A1:S1"/>
    <mergeCell ref="K3:K8"/>
    <mergeCell ref="L3:L8"/>
    <mergeCell ref="H3:H8"/>
    <mergeCell ref="I3:I8"/>
    <mergeCell ref="J3:J8"/>
    <mergeCell ref="R3:R8"/>
    <mergeCell ref="N5:N8"/>
    <mergeCell ref="O5:O8"/>
    <mergeCell ref="P5:P8"/>
    <mergeCell ref="Q5:Q8"/>
    <mergeCell ref="G3:G8"/>
    <mergeCell ref="N2:P2"/>
    <mergeCell ref="A3:A8"/>
    <mergeCell ref="B3:E7"/>
  </mergeCells>
  <phoneticPr fontId="17" type="noConversion"/>
  <pageMargins left="0.70866141732283472" right="0.70866141732283472" top="0.35433070866141736" bottom="0.35433070866141736" header="0.31496062992125984" footer="0.31496062992125984"/>
  <pageSetup paperSize="9" scale="83" fitToHeight="0" orientation="portrait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Mieloch</dc:creator>
  <cp:lastModifiedBy>Joanna Pawlicka</cp:lastModifiedBy>
  <cp:lastPrinted>2020-12-21T13:39:33Z</cp:lastPrinted>
  <dcterms:created xsi:type="dcterms:W3CDTF">2019-11-05T08:07:31Z</dcterms:created>
  <dcterms:modified xsi:type="dcterms:W3CDTF">2020-12-21T14:21:37Z</dcterms:modified>
</cp:coreProperties>
</file>